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방송실\Desktop\"/>
    </mc:Choice>
  </mc:AlternateContent>
  <xr:revisionPtr revIDLastSave="0" documentId="8_{86C3791D-F60F-47B2-AB8B-79083EE1904A}" xr6:coauthVersionLast="47" xr6:coauthVersionMax="47" xr10:uidLastSave="{00000000-0000-0000-0000-000000000000}"/>
  <bookViews>
    <workbookView xWindow="390" yWindow="390" windowWidth="21600" windowHeight="11295" xr2:uid="{613CEC14-C71B-4216-ABAB-1CDDA18AE7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6" i="1" l="1" a="1"/>
  <c r="D586" i="1" s="1"/>
  <c r="D591" i="1" a="1"/>
  <c r="D591" i="1" s="1"/>
  <c r="D593" i="1" a="1"/>
  <c r="D593" i="1" s="1"/>
  <c r="D596" i="1" a="1"/>
  <c r="D596" i="1" s="1"/>
  <c r="D533" i="1" a="1"/>
  <c r="D533" i="1" s="1"/>
  <c r="D551" i="1" a="1"/>
  <c r="D551" i="1" s="1"/>
  <c r="D497" i="1" a="1"/>
  <c r="D497" i="1" s="1"/>
  <c r="D498" i="1" a="1"/>
  <c r="D498" i="1" s="1"/>
  <c r="D499" i="1" a="1"/>
  <c r="D499" i="1" s="1"/>
  <c r="D455" i="1" a="1"/>
  <c r="D455" i="1" s="1"/>
  <c r="D456" i="1" a="1"/>
  <c r="D456" i="1" s="1"/>
  <c r="D458" i="1" a="1"/>
  <c r="D458" i="1" s="1"/>
  <c r="D460" i="1" a="1"/>
  <c r="D460" i="1"/>
  <c r="D461" i="1" a="1"/>
  <c r="D461" i="1" s="1"/>
  <c r="D462" i="1" a="1"/>
  <c r="D462" i="1" s="1"/>
  <c r="D464" i="1" a="1"/>
  <c r="D464" i="1" s="1"/>
  <c r="D466" i="1" a="1"/>
  <c r="D466" i="1" s="1"/>
  <c r="D468" i="1" a="1"/>
  <c r="D468" i="1" s="1"/>
  <c r="D469" i="1" a="1"/>
  <c r="D469" i="1" s="1"/>
  <c r="D472" i="1" a="1"/>
  <c r="D472" i="1" s="1"/>
  <c r="D474" i="1" a="1"/>
  <c r="D474" i="1" s="1"/>
  <c r="D475" i="1" a="1"/>
  <c r="D475" i="1" s="1"/>
  <c r="D416" i="1" a="1"/>
  <c r="D416" i="1" s="1"/>
  <c r="D417" i="1" a="1"/>
  <c r="D417" i="1" s="1"/>
  <c r="D418" i="1" a="1"/>
  <c r="D418" i="1"/>
  <c r="D419" i="1" a="1"/>
  <c r="D419" i="1" s="1"/>
  <c r="D421" i="1" a="1"/>
  <c r="D421" i="1" s="1"/>
  <c r="D422" i="1" a="1"/>
  <c r="D422" i="1" s="1"/>
  <c r="D423" i="1" a="1"/>
  <c r="D423" i="1" s="1"/>
  <c r="D424" i="1" a="1"/>
  <c r="D424" i="1" s="1"/>
  <c r="D426" i="1" a="1"/>
  <c r="D426" i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3" i="1" a="1"/>
  <c r="D433" i="1" s="1"/>
  <c r="D381" i="1" a="1"/>
  <c r="D381" i="1" s="1"/>
  <c r="D382" i="1" a="1"/>
  <c r="D382" i="1" s="1"/>
  <c r="D383" i="1" a="1"/>
  <c r="D383" i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/>
  <c r="D390" i="1" a="1"/>
  <c r="D390" i="1" s="1"/>
  <c r="D391" i="1" a="1"/>
  <c r="D391" i="1" s="1"/>
  <c r="D393" i="1" a="1"/>
  <c r="D393" i="1" s="1"/>
  <c r="D394" i="1" a="1"/>
  <c r="D394" i="1" s="1"/>
  <c r="D395" i="1" a="1"/>
  <c r="D395" i="1" s="1"/>
  <c r="D396" i="1" a="1"/>
  <c r="D396" i="1"/>
  <c r="D397" i="1" a="1"/>
  <c r="D397" i="1" s="1"/>
  <c r="D398" i="1" a="1"/>
  <c r="D398" i="1" s="1"/>
  <c r="D347" i="1" a="1"/>
  <c r="D347" i="1" s="1"/>
  <c r="D348" i="1" a="1"/>
  <c r="D348" i="1" s="1"/>
  <c r="D350" i="1" a="1"/>
  <c r="D350" i="1" s="1"/>
  <c r="D323" i="1" a="1"/>
  <c r="D323" i="1" s="1"/>
  <c r="D326" i="1" a="1"/>
  <c r="D326" i="1" s="1"/>
  <c r="D327" i="1" a="1"/>
  <c r="D327" i="1"/>
  <c r="D335" i="1" a="1"/>
  <c r="D335" i="1" s="1"/>
  <c r="D337" i="1" a="1"/>
  <c r="D337" i="1"/>
  <c r="D341" i="1" a="1"/>
  <c r="D341" i="1" s="1"/>
  <c r="D263" i="1" a="1"/>
  <c r="D263" i="1" s="1"/>
  <c r="D266" i="1" a="1"/>
  <c r="D266" i="1" s="1"/>
  <c r="D267" i="1" a="1"/>
  <c r="D267" i="1"/>
  <c r="D270" i="1" a="1"/>
  <c r="D270" i="1" s="1"/>
  <c r="D276" i="1" a="1"/>
  <c r="D276" i="1"/>
  <c r="D281" i="1" a="1"/>
  <c r="D281" i="1"/>
  <c r="D283" i="1" a="1"/>
  <c r="D283" i="1" s="1"/>
  <c r="D285" i="1" a="1"/>
  <c r="D285" i="1" s="1"/>
  <c r="D289" i="1" a="1"/>
  <c r="D289" i="1" s="1"/>
  <c r="D290" i="1" a="1"/>
  <c r="D290" i="1" s="1"/>
  <c r="D228" i="1" a="1"/>
  <c r="D228" i="1" s="1"/>
  <c r="D234" i="1" a="1"/>
  <c r="D234" i="1" s="1"/>
  <c r="D235" i="1" a="1"/>
  <c r="D235" i="1" s="1"/>
  <c r="D236" i="1" a="1"/>
  <c r="D236" i="1" s="1"/>
  <c r="D239" i="1" a="1"/>
  <c r="D239" i="1" s="1"/>
  <c r="D192" i="1" a="1"/>
  <c r="D192" i="1" s="1"/>
  <c r="D193" i="1" a="1"/>
  <c r="D193" i="1" s="1"/>
  <c r="D194" i="1" a="1"/>
  <c r="D194" i="1"/>
  <c r="D196" i="1" a="1"/>
  <c r="D196" i="1" s="1"/>
  <c r="D200" i="1" a="1"/>
  <c r="D200" i="1"/>
  <c r="D207" i="1" a="1"/>
  <c r="D207" i="1" s="1"/>
  <c r="D211" i="1" a="1"/>
  <c r="D211" i="1" s="1"/>
  <c r="D212" i="1" a="1"/>
  <c r="D212" i="1" s="1"/>
  <c r="D213" i="1" a="1"/>
  <c r="D213" i="1"/>
  <c r="D214" i="1" a="1"/>
  <c r="D214" i="1" s="1"/>
  <c r="D215" i="1" a="1"/>
  <c r="D215" i="1" s="1"/>
  <c r="D217" i="1" a="1"/>
  <c r="D217" i="1" s="1"/>
  <c r="D218" i="1" a="1"/>
  <c r="D218" i="1" s="1"/>
  <c r="D163" i="1" a="1"/>
  <c r="D163" i="1" s="1"/>
  <c r="D164" i="1" a="1"/>
  <c r="D164" i="1" s="1"/>
  <c r="D165" i="1" a="1"/>
  <c r="D165" i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30" i="1" a="1"/>
  <c r="D130" i="1" s="1"/>
  <c r="D131" i="1" a="1"/>
  <c r="D131" i="1"/>
  <c r="D132" i="1" a="1"/>
  <c r="D132" i="1"/>
  <c r="D133" i="1" a="1"/>
  <c r="D133" i="1" s="1"/>
  <c r="D134" i="1" a="1"/>
  <c r="D134" i="1" s="1"/>
  <c r="D135" i="1" a="1"/>
  <c r="D135" i="1" s="1"/>
  <c r="D136" i="1" a="1"/>
  <c r="D136" i="1" s="1"/>
  <c r="D137" i="1" a="1"/>
  <c r="D137" i="1"/>
  <c r="D139" i="1" a="1"/>
  <c r="D139" i="1"/>
  <c r="D140" i="1" a="1"/>
  <c r="D140" i="1"/>
  <c r="D142" i="1" a="1"/>
  <c r="D142" i="1"/>
  <c r="D143" i="1" a="1"/>
  <c r="D143" i="1" s="1"/>
  <c r="D144" i="1" a="1"/>
  <c r="D144" i="1" s="1"/>
  <c r="D145" i="1" a="1"/>
  <c r="D145" i="1"/>
  <c r="D146" i="1" a="1"/>
  <c r="D146" i="1"/>
  <c r="D147" i="1" a="1"/>
  <c r="D147" i="1" s="1"/>
  <c r="D148" i="1" a="1"/>
  <c r="D148" i="1" s="1"/>
  <c r="D149" i="1" a="1"/>
  <c r="D149" i="1" s="1"/>
  <c r="D150" i="1" a="1"/>
  <c r="D150" i="1" s="1"/>
  <c r="D151" i="1" a="1"/>
  <c r="D151" i="1"/>
  <c r="D152" i="1" a="1"/>
  <c r="D152" i="1"/>
  <c r="D154" i="1" a="1"/>
  <c r="D154" i="1" s="1"/>
  <c r="D103" i="1" a="1"/>
  <c r="D103" i="1" s="1"/>
  <c r="D104" i="1" a="1"/>
  <c r="D104" i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/>
  <c r="D111" i="1" a="1"/>
  <c r="D111" i="1" s="1"/>
  <c r="D113" i="1" a="1"/>
  <c r="D113" i="1" s="1"/>
  <c r="D114" i="1" a="1"/>
  <c r="D114" i="1" s="1"/>
  <c r="D115" i="1" a="1"/>
  <c r="D115" i="1" s="1"/>
  <c r="D68" i="1" a="1"/>
  <c r="D68" i="1" s="1"/>
  <c r="D69" i="1" a="1"/>
  <c r="D69" i="1" s="1"/>
  <c r="D70" i="1" a="1"/>
  <c r="D70" i="1" s="1"/>
  <c r="D71" i="1" a="1"/>
  <c r="D71" i="1" s="1"/>
  <c r="D72" i="1" a="1"/>
  <c r="D72" i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35" i="1" a="1"/>
  <c r="D35" i="1" s="1"/>
  <c r="D36" i="1" a="1"/>
  <c r="D36" i="1" s="1"/>
  <c r="D37" i="1" a="1"/>
  <c r="D37" i="1" s="1"/>
  <c r="D38" i="1" a="1"/>
  <c r="D38" i="1"/>
  <c r="D39" i="1" a="1"/>
  <c r="D39" i="1" s="1"/>
  <c r="D40" i="1" a="1"/>
  <c r="D40" i="1"/>
  <c r="D42" i="1" a="1"/>
  <c r="D42" i="1" s="1"/>
  <c r="D45" i="1" a="1"/>
  <c r="D45" i="1" s="1"/>
  <c r="D47" i="1" a="1"/>
  <c r="D47" i="1" s="1"/>
  <c r="D48" i="1" a="1"/>
  <c r="D48" i="1"/>
  <c r="D55" i="1" a="1"/>
  <c r="D55" i="1" s="1"/>
  <c r="D57" i="1" a="1"/>
  <c r="D57" i="1" s="1"/>
  <c r="D58" i="1" a="1"/>
  <c r="D58" i="1" s="1"/>
  <c r="D59" i="1" a="1"/>
  <c r="D59" i="1" s="1"/>
  <c r="D60" i="1" a="1"/>
  <c r="D60" i="1" s="1"/>
  <c r="D61" i="1" a="1"/>
  <c r="D61" i="1"/>
  <c r="D62" i="1" a="1"/>
  <c r="D62" i="1" s="1"/>
  <c r="D4" i="1" a="1"/>
  <c r="D4" i="1" s="1"/>
  <c r="D5" i="1" a="1"/>
  <c r="D5" i="1" s="1"/>
  <c r="D9" i="1" a="1"/>
  <c r="D9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1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</futureMetadata>
  <cellMetadata count="1">
    <bk>
      <rc t="1" v="0"/>
    </bk>
  </cellMetadata>
  <valueMetadata count="31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</valueMetadata>
</metadata>
</file>

<file path=xl/sharedStrings.xml><?xml version="1.0" encoding="utf-8"?>
<sst xmlns="http://schemas.openxmlformats.org/spreadsheetml/2006/main" count="1914" uniqueCount="1539">
  <si>
    <t>직 분</t>
  </si>
  <si>
    <t>순</t>
  </si>
  <si>
    <r>
      <t>이름</t>
    </r>
    <r>
      <rPr>
        <b/>
        <sz val="10"/>
        <color rgb="FF000000"/>
        <rFont val="맑은 고딕"/>
        <family val="3"/>
        <charset val="129"/>
        <scheme val="minor"/>
      </rPr>
      <t>(</t>
    </r>
    <r>
      <rPr>
        <b/>
        <sz val="10"/>
        <color rgb="FF000000"/>
        <rFont val="함초롬바탕"/>
        <family val="1"/>
        <charset val="129"/>
      </rPr>
      <t>배우자</t>
    </r>
    <r>
      <rPr>
        <b/>
        <sz val="10"/>
        <color rgb="FF000000"/>
        <rFont val="맑은 고딕"/>
        <family val="3"/>
        <charset val="129"/>
        <scheme val="minor"/>
      </rPr>
      <t>)</t>
    </r>
  </si>
  <si>
    <t>생년월일</t>
  </si>
  <si>
    <t>자택번호</t>
  </si>
  <si>
    <t>휴대번호</t>
  </si>
  <si>
    <t>가족사항</t>
  </si>
  <si>
    <t>주 소</t>
  </si>
  <si>
    <t>원로목사</t>
  </si>
  <si>
    <r>
      <t>이시우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강찬순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</si>
  <si>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363-0031</t>
  </si>
  <si>
    <t>0-4610-0031</t>
  </si>
  <si>
    <r>
      <t>호현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은실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철현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수진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</si>
  <si>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</t>
    </r>
    <r>
      <rPr>
        <b/>
        <sz val="9"/>
        <color rgb="FF000000"/>
        <rFont val="함초롬바탕"/>
        <family val="1"/>
        <charset val="129"/>
      </rPr>
      <t xml:space="preserve">나동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</si>
  <si>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강찬순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이시우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</si>
  <si>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0-3153-8428</t>
  </si>
  <si>
    <t>담임목사</t>
  </si>
  <si>
    <r>
      <t>안성주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박애란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</si>
  <si>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268-0145</t>
  </si>
  <si>
    <t>0-3608-1136</t>
  </si>
  <si>
    <r>
      <t>서인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해인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요한</t>
    </r>
  </si>
  <si>
    <r>
      <t xml:space="preserve">북구 금호로 </t>
    </r>
    <r>
      <rPr>
        <b/>
        <sz val="9"/>
        <color rgb="FF000000"/>
        <rFont val="맑은 고딕"/>
        <family val="3"/>
        <charset val="129"/>
        <scheme val="minor"/>
      </rPr>
      <t>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</si>
  <si>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박애란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안성주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</si>
  <si>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0-9811-0145</t>
  </si>
  <si>
    <t>부 목 사</t>
  </si>
  <si>
    <t>전 도 사</t>
  </si>
  <si>
    <t>유광채</t>
  </si>
  <si>
    <t>0-4217-3589</t>
  </si>
  <si>
    <r>
      <t xml:space="preserve">전라남도 담양군 담양읍 삼거리길 </t>
    </r>
    <r>
      <rPr>
        <b/>
        <sz val="9"/>
        <color rgb="FF000000"/>
        <rFont val="맑은 고딕"/>
        <family val="3"/>
        <charset val="129"/>
        <scheme val="minor"/>
      </rPr>
      <t>19-14</t>
    </r>
  </si>
  <si>
    <t>선 교 사</t>
  </si>
  <si>
    <r>
      <t>김양현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표지연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</si>
  <si>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77.11.30</t>
  </si>
  <si>
    <t>0-5487-9304</t>
  </si>
  <si>
    <t>라오스 파송</t>
  </si>
  <si>
    <t>은퇴전도사</t>
  </si>
  <si>
    <t>정석순</t>
  </si>
  <si>
    <t>956-5712</t>
  </si>
  <si>
    <t>0-4600-2032</t>
  </si>
  <si>
    <r>
      <t>김재현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수향</t>
    </r>
  </si>
  <si>
    <r>
      <t xml:space="preserve">광산구 하남대로 </t>
    </r>
    <r>
      <rPr>
        <b/>
        <sz val="9"/>
        <color rgb="FF000000"/>
        <rFont val="맑은 고딕"/>
        <family val="3"/>
        <charset val="129"/>
        <scheme val="minor"/>
      </rPr>
      <t>248-10, 510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</si>
  <si>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이재림</t>
  </si>
  <si>
    <t>52,02,07</t>
  </si>
  <si>
    <t>0-3635-8489</t>
  </si>
  <si>
    <r>
      <t>북구 서하로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19, 104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용봉동 지에이그린웰ⓐ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</si>
  <si>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시무</t>
  </si>
  <si>
    <r>
      <t>김창주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최경자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</si>
  <si>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412-5724</t>
  </si>
  <si>
    <t>0-2617-5724</t>
  </si>
  <si>
    <r>
      <t>선휘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찬휘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준휘</t>
    </r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</si>
  <si>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25, 304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</si>
  <si>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김연수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민현심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</si>
  <si>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673-9841</t>
  </si>
  <si>
    <t>0-9118-8482</t>
  </si>
  <si>
    <r>
      <t>용준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한샘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온유</t>
    </r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</si>
  <si>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</si>
  <si>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조성철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문수진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</si>
  <si>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0-3611-2117</t>
  </si>
  <si>
    <r>
      <t>의찬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의민</t>
    </r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</si>
  <si>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 광천ⓐ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</si>
  <si>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양기영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정윤경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</si>
  <si>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433-2280</t>
  </si>
  <si>
    <t>0-8294-4598</t>
  </si>
  <si>
    <r>
      <t>주하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</si>
  <si>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</si>
  <si>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r>
      <t>이현철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이순옥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</si>
  <si>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0-3317-3865</t>
  </si>
  <si>
    <r>
      <t>태균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아림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</si>
  <si>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22, 103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염주현대ⓐ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</si>
  <si>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박송규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김인정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</si>
  <si>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0-3086-8520</t>
  </si>
  <si>
    <r>
      <t>나영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세영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</si>
  <si>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>, 113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</si>
  <si>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사역</t>
  </si>
  <si>
    <r>
      <t>김성복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박영순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</si>
  <si>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061-322-9946</t>
  </si>
  <si>
    <t>0-6601-9946</t>
  </si>
  <si>
    <r>
      <t>대명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시온</t>
    </r>
  </si>
  <si>
    <r>
      <t xml:space="preserve">전라남도 함평군 해보면 상모길 </t>
    </r>
    <r>
      <rPr>
        <b/>
        <sz val="9"/>
        <color rgb="FF000000"/>
        <rFont val="맑은 고딕"/>
        <family val="3"/>
        <charset val="129"/>
        <scheme val="minor"/>
      </rPr>
      <t>2</t>
    </r>
  </si>
  <si>
    <t>은퇴</t>
  </si>
  <si>
    <r>
      <t>권재철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유재순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</si>
  <si>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675-1581</t>
  </si>
  <si>
    <t>0-2656-1581</t>
  </si>
  <si>
    <r>
      <t>규림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순영</t>
    </r>
  </si>
  <si>
    <r>
      <t xml:space="preserve">남구 용대로 </t>
    </r>
    <r>
      <rPr>
        <b/>
        <sz val="9"/>
        <color rgb="FF000000"/>
        <rFont val="맑은 고딕"/>
        <family val="3"/>
        <charset val="129"/>
        <scheme val="minor"/>
      </rPr>
      <t>90-1, 303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무등파크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차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</si>
  <si>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정영권</t>
  </si>
  <si>
    <t>373-3670</t>
  </si>
  <si>
    <t>0-6894-3670</t>
  </si>
  <si>
    <r>
      <t>성준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성일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</si>
  <si>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131-1, A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진성ⓐ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</si>
  <si>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김용석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김두희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</si>
  <si>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373-4242</t>
  </si>
  <si>
    <t>0-2955-4242</t>
  </si>
  <si>
    <r>
      <t>양현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현미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</si>
  <si>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119-3 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</si>
  <si>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이천운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김복례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</si>
  <si>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363-8645</t>
  </si>
  <si>
    <t>0-3612-8643</t>
  </si>
  <si>
    <r>
      <t>선희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상현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명희</t>
    </r>
  </si>
  <si>
    <r>
      <t xml:space="preserve">북구 대천로 </t>
    </r>
    <r>
      <rPr>
        <b/>
        <sz val="9"/>
        <color rgb="FF000000"/>
        <rFont val="맑은 고딕"/>
        <family val="3"/>
        <charset val="129"/>
        <scheme val="minor"/>
      </rPr>
      <t>169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5-4 </t>
    </r>
    <r>
      <rPr>
        <b/>
        <sz val="9"/>
        <color rgb="FF000000"/>
        <rFont val="함초롬바탕"/>
        <family val="1"/>
        <charset val="129"/>
      </rPr>
      <t xml:space="preserve">이가네반찬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문흥동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</si>
  <si>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장원호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안유숙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</si>
  <si>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0-5647-2627</t>
  </si>
  <si>
    <r>
      <t>현정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현중</t>
    </r>
  </si>
  <si>
    <r>
      <t xml:space="preserve">전라남도 화순군 한천면 정리 </t>
    </r>
    <r>
      <rPr>
        <b/>
        <sz val="9"/>
        <color rgb="FF000000"/>
        <rFont val="맑은 고딕"/>
        <family val="3"/>
        <charset val="129"/>
        <scheme val="minor"/>
      </rPr>
      <t>388-1</t>
    </r>
  </si>
  <si>
    <r>
      <t>김길주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김삼이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</si>
  <si>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375-0578</t>
  </si>
  <si>
    <t>0-3638-0579</t>
  </si>
  <si>
    <r>
      <t>숙현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일민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</si>
  <si>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240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</si>
  <si>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박삼영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김경숙</t>
    </r>
    <r>
      <rPr>
        <b/>
        <sz val="9"/>
        <color rgb="FF000000"/>
        <rFont val="맑은 고딕"/>
        <family val="3"/>
        <charset val="129"/>
        <scheme val="minor"/>
      </rPr>
      <t>A)</t>
    </r>
  </si>
  <si>
    <t>0-3624-1010</t>
  </si>
  <si>
    <r>
      <t>광식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수연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</si>
  <si>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4-18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</si>
  <si>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김상혁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김옥희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</si>
  <si>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0-5619-6778</t>
  </si>
  <si>
    <r>
      <t>보미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보령</t>
    </r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</si>
  <si>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225-4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</si>
  <si>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한채석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조정희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</si>
  <si>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653-1550</t>
  </si>
  <si>
    <t>0-3642-1594</t>
  </si>
  <si>
    <r>
      <t>시완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은지</t>
    </r>
  </si>
  <si>
    <r>
      <t xml:space="preserve">남구 회재로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29, 12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</si>
  <si>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장칠복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조점숙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</si>
  <si>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0-8624-2127</t>
  </si>
  <si>
    <t>한나</t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</si>
  <si>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1008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죽림주공ⓐ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</si>
  <si>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문병섭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김재옥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</si>
  <si>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369-2604</t>
  </si>
  <si>
    <t>0-3609-0523</t>
  </si>
  <si>
    <r>
      <t>진아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송이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경미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찬미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</si>
  <si>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430, 1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</si>
  <si>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서도기</t>
  </si>
  <si>
    <t>43.03.05</t>
  </si>
  <si>
    <t>0-4100-0691</t>
  </si>
  <si>
    <r>
      <t>남구 수원지길</t>
    </r>
    <r>
      <rPr>
        <b/>
        <sz val="9"/>
        <color rgb="FF000000"/>
        <rFont val="맑은 고딕"/>
        <family val="3"/>
        <charset val="129"/>
        <scheme val="minor"/>
      </rPr>
      <t xml:space="preserve">22 </t>
    </r>
    <r>
      <rPr>
        <b/>
        <sz val="9"/>
        <color rgb="FF000000"/>
        <rFont val="함초롬바탕"/>
        <family val="1"/>
        <charset val="129"/>
      </rPr>
      <t xml:space="preserve">우영ⓐ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920</t>
    </r>
    <r>
      <rPr>
        <b/>
        <sz val="9"/>
        <color rgb="FF000000"/>
        <rFont val="함초롬바탕"/>
        <family val="1"/>
        <charset val="129"/>
      </rPr>
      <t>호</t>
    </r>
  </si>
  <si>
    <r>
      <t>류정진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이향자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</si>
  <si>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575-7228</t>
  </si>
  <si>
    <t>0-4240-7000</t>
  </si>
  <si>
    <r>
      <t>청현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청우</t>
    </r>
  </si>
  <si>
    <r>
      <t xml:space="preserve">북구 양산택지소로 </t>
    </r>
    <r>
      <rPr>
        <b/>
        <sz val="9"/>
        <color rgb="FF000000"/>
        <rFont val="맑은 고딕"/>
        <family val="3"/>
        <charset val="129"/>
        <scheme val="minor"/>
      </rPr>
      <t>30, 103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본촌동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부영사랑으로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</si>
  <si>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이호철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홍은미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</si>
  <si>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513-0692</t>
  </si>
  <si>
    <t>0-3645-5811</t>
  </si>
  <si>
    <r>
      <t>찬용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찬우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유민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</si>
  <si>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 xml:space="preserve">버들주공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</si>
  <si>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김병철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이숙희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</si>
  <si>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575-8372</t>
  </si>
  <si>
    <t>0-2622-8372</t>
  </si>
  <si>
    <r>
      <t>정석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정아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</si>
  <si>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동림지구 우미린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</si>
  <si>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이철현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윤영심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</si>
  <si>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434-3633</t>
  </si>
  <si>
    <t>0-3921-0031</t>
  </si>
  <si>
    <r>
      <t>예준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예은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</si>
  <si>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</si>
  <si>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이광현</t>
  </si>
  <si>
    <t>384-9890</t>
  </si>
  <si>
    <t>0-8608-1962</t>
  </si>
  <si>
    <t>라엘</t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</si>
  <si>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65, 311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선암동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선운리버프라임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</si>
  <si>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이형석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장현정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</si>
  <si>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675-0426</t>
  </si>
  <si>
    <t>0-5715-9006</t>
  </si>
  <si>
    <r>
      <t>정요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정흠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</si>
  <si>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</si>
  <si>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이치운</t>
  </si>
  <si>
    <t>65.06.10</t>
  </si>
  <si>
    <t>0-8621-1265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</si>
  <si>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11 309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>동림푸른마을주공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</si>
  <si>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범영민</t>
  </si>
  <si>
    <t>0-6323-0085</t>
  </si>
  <si>
    <r>
      <t>성웅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하은</t>
    </r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</si>
  <si>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708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죽림마을주공</t>
    </r>
    <r>
      <rPr>
        <b/>
        <sz val="9"/>
        <color rgb="FF0D0D0D"/>
        <rFont val="함초롬바탕"/>
        <family val="1"/>
        <charset val="129"/>
      </rPr>
      <t>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</si>
  <si>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관리</t>
  </si>
  <si>
    <r>
      <t>송태영</t>
    </r>
    <r>
      <rPr>
        <b/>
        <sz val="9"/>
        <color rgb="FF0C0CFF"/>
        <rFont val="맑은 고딕"/>
        <family val="3"/>
        <charset val="129"/>
        <scheme val="minor"/>
      </rPr>
      <t>(</t>
    </r>
    <r>
      <rPr>
        <b/>
        <sz val="9"/>
        <color rgb="FF0C0CFF"/>
        <rFont val="함초롬바탕"/>
        <family val="1"/>
        <charset val="129"/>
      </rPr>
      <t>심은진</t>
    </r>
    <r>
      <rPr>
        <b/>
        <sz val="9"/>
        <color rgb="FF0C0CFF"/>
        <rFont val="맑은 고딕"/>
        <family val="3"/>
        <charset val="129"/>
        <scheme val="minor"/>
      </rPr>
      <t>)</t>
    </r>
  </si>
  <si>
    <t>71.04.17</t>
  </si>
  <si>
    <t>269-2845</t>
  </si>
  <si>
    <t>0-9625-1700</t>
  </si>
  <si>
    <r>
      <t>예진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창진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</si>
  <si>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</si>
  <si>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나기철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김현미</t>
    </r>
    <r>
      <rPr>
        <b/>
        <sz val="9"/>
        <color rgb="FF000000"/>
        <rFont val="맑은 고딕"/>
        <family val="3"/>
        <charset val="129"/>
        <scheme val="minor"/>
      </rPr>
      <t>A)</t>
    </r>
  </si>
  <si>
    <t>70.07.10</t>
  </si>
  <si>
    <t>0-6663-0003</t>
  </si>
  <si>
    <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지현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연수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은수</t>
    </r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</si>
  <si>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63-3 1</t>
    </r>
    <r>
      <rPr>
        <b/>
        <sz val="9"/>
        <color rgb="FF000000"/>
        <rFont val="함초롬바탕"/>
        <family val="1"/>
        <charset val="129"/>
      </rPr>
      <t>층</t>
    </r>
  </si>
  <si>
    <r>
      <t>성운용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김향미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</si>
  <si>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961-4064</t>
  </si>
  <si>
    <t>0-6485-1335</t>
  </si>
  <si>
    <r>
      <t>준수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채영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준하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</si>
  <si>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</si>
  <si>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박민철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 효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</si>
  <si>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78.10.13</t>
  </si>
  <si>
    <t>0-2665-5375</t>
  </si>
  <si>
    <r>
      <t>주한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은서</t>
    </r>
  </si>
  <si>
    <r>
      <t xml:space="preserve">북구 유동 </t>
    </r>
    <r>
      <rPr>
        <b/>
        <sz val="9"/>
        <color rgb="FF000000"/>
        <rFont val="맑은 고딕"/>
        <family val="3"/>
        <charset val="129"/>
        <scheme val="minor"/>
      </rPr>
      <t>87-1,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금남로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대광로제비앙Ⓐ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</si>
  <si>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노인종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김은희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</si>
  <si>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0-9333-6684</t>
  </si>
  <si>
    <r>
      <t>주아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주찬</t>
    </r>
  </si>
  <si>
    <r>
      <t>광산구 수완로</t>
    </r>
    <r>
      <rPr>
        <b/>
        <sz val="9"/>
        <color rgb="FF000000"/>
        <rFont val="맑은 고딕"/>
        <family val="3"/>
        <charset val="129"/>
        <scheme val="minor"/>
      </rPr>
      <t>33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76, 102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수완동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</si>
  <si>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정성일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한은지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</si>
  <si>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0-9977-5452</t>
  </si>
  <si>
    <r>
      <t>건우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지우</t>
    </r>
  </si>
  <si>
    <r>
      <t xml:space="preserve">남구 화재로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29 12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</si>
  <si>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양현웅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문진영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</si>
  <si>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82.10.28</t>
  </si>
  <si>
    <t>955-1023</t>
  </si>
  <si>
    <t>0-4807-7130</t>
  </si>
  <si>
    <r>
      <t>채린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채원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세연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</si>
  <si>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</si>
  <si>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노웅기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박수연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</si>
  <si>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83.03.17</t>
  </si>
  <si>
    <t>0-5641-3580</t>
  </si>
  <si>
    <r>
      <t>아린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도현</t>
    </r>
  </si>
  <si>
    <r>
      <t xml:space="preserve">북구 용두마을길 </t>
    </r>
    <r>
      <rPr>
        <b/>
        <sz val="9"/>
        <color rgb="FF000000"/>
        <rFont val="맑은 고딕"/>
        <family val="3"/>
        <charset val="129"/>
        <scheme val="minor"/>
      </rPr>
      <t xml:space="preserve">13 </t>
    </r>
    <r>
      <rPr>
        <b/>
        <sz val="9"/>
        <color rgb="FF000000"/>
        <rFont val="함초롬바탕"/>
        <family val="1"/>
        <charset val="129"/>
      </rPr>
      <t xml:space="preserve">첨단대우이안Ⓐ </t>
    </r>
    <r>
      <rPr>
        <b/>
        <sz val="9"/>
        <color rgb="FF000000"/>
        <rFont val="맑은 고딕"/>
        <family val="3"/>
        <charset val="129"/>
        <scheme val="minor"/>
      </rPr>
      <t>107-1203</t>
    </r>
  </si>
  <si>
    <r>
      <t>송현철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김혜지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</si>
  <si>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83.08.02</t>
  </si>
  <si>
    <t>0-7646-7645</t>
  </si>
  <si>
    <t>하랑</t>
  </si>
  <si>
    <r>
      <t xml:space="preserve">광산구 앰코로 </t>
    </r>
    <r>
      <rPr>
        <b/>
        <sz val="9"/>
        <color rgb="FF000000"/>
        <rFont val="맑은 고딕"/>
        <family val="3"/>
        <charset val="129"/>
        <scheme val="minor"/>
      </rPr>
      <t>21, 101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첨단 대라수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</si>
  <si>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양수열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김경화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</si>
  <si>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83.12.21</t>
  </si>
  <si>
    <t>0-2630-7219</t>
  </si>
  <si>
    <r>
      <t>정우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우진</t>
    </r>
  </si>
  <si>
    <r>
      <t xml:space="preserve">광산구 운남동 영천마을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>호</t>
    </r>
  </si>
  <si>
    <r>
      <t>송영기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김주연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</si>
  <si>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84.01.14</t>
  </si>
  <si>
    <t>0-9984-1817</t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</si>
  <si>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준호</t>
    </r>
  </si>
  <si>
    <r>
      <t>광산구 풍영로</t>
    </r>
    <r>
      <rPr>
        <b/>
        <sz val="8"/>
        <color rgb="FF000000"/>
        <rFont val="맑은 고딕"/>
        <family val="3"/>
        <charset val="129"/>
        <scheme val="minor"/>
      </rPr>
      <t>170</t>
    </r>
    <r>
      <rPr>
        <b/>
        <sz val="8"/>
        <color rgb="FF000000"/>
        <rFont val="함초롬바탕"/>
        <family val="1"/>
        <charset val="129"/>
      </rPr>
      <t xml:space="preserve">번길 </t>
    </r>
    <r>
      <rPr>
        <b/>
        <sz val="8"/>
        <color rgb="FF000000"/>
        <rFont val="맑은 고딕"/>
        <family val="3"/>
        <charset val="129"/>
        <scheme val="minor"/>
      </rPr>
      <t>39-9, 104</t>
    </r>
    <r>
      <rPr>
        <b/>
        <sz val="8"/>
        <color rgb="FF000000"/>
        <rFont val="함초롬바탕"/>
        <family val="1"/>
        <charset val="129"/>
      </rPr>
      <t xml:space="preserve">동 </t>
    </r>
    <r>
      <rPr>
        <b/>
        <sz val="8"/>
        <color rgb="FF000000"/>
        <rFont val="맑은 고딕"/>
        <family val="3"/>
        <charset val="129"/>
        <scheme val="minor"/>
      </rPr>
      <t>603</t>
    </r>
    <r>
      <rPr>
        <b/>
        <sz val="8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장덕동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성덕마을 새한포유Ⓐ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</si>
  <si>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r>
      <t>임소망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진소라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</si>
  <si>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84.10.15</t>
  </si>
  <si>
    <t>0-4394-1691</t>
  </si>
  <si>
    <r>
      <t>예찬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예송</t>
    </r>
  </si>
  <si>
    <r>
      <t xml:space="preserve">남구 봉선로 </t>
    </r>
    <r>
      <rPr>
        <b/>
        <sz val="9"/>
        <color rgb="FF000000"/>
        <rFont val="맑은 고딕"/>
        <family val="3"/>
        <charset val="129"/>
        <scheme val="minor"/>
      </rPr>
      <t>84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16 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이지더원 </t>
    </r>
    <r>
      <rPr>
        <b/>
        <sz val="9"/>
        <color rgb="FF000000"/>
        <rFont val="맑은 고딕"/>
        <family val="3"/>
        <charset val="129"/>
        <scheme val="minor"/>
      </rPr>
      <t>101-802)</t>
    </r>
  </si>
  <si>
    <r>
      <t>최병훈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이애련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</si>
  <si>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513-4659</t>
  </si>
  <si>
    <t>0-6790-4659</t>
  </si>
  <si>
    <r>
      <t>우연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윤진</t>
    </r>
  </si>
  <si>
    <r>
      <t xml:space="preserve">북구 유림로 </t>
    </r>
    <r>
      <rPr>
        <b/>
        <sz val="9"/>
        <color rgb="FF0D0D0D"/>
        <rFont val="맑은 고딕"/>
        <family val="3"/>
        <charset val="129"/>
        <scheme val="minor"/>
      </rPr>
      <t>175, 101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1102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동림동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삼익ⓐ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</si>
  <si>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안치호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송순남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</si>
  <si>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56.01.10</t>
  </si>
  <si>
    <t>0-3643-3958</t>
  </si>
  <si>
    <r>
      <t xml:space="preserve">북구 중문로 </t>
    </r>
    <r>
      <rPr>
        <b/>
        <sz val="9"/>
        <color rgb="FF000000"/>
        <rFont val="맑은 고딕"/>
        <family val="3"/>
        <charset val="129"/>
        <scheme val="minor"/>
      </rPr>
      <t>83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7-4 </t>
    </r>
  </si>
  <si>
    <t>명예</t>
  </si>
  <si>
    <r>
      <t>김찬옥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홍화자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</si>
  <si>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381-0625</t>
  </si>
  <si>
    <t>0-4617-2559</t>
  </si>
  <si>
    <r>
      <t>서라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유라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안나</t>
    </r>
    <r>
      <rPr>
        <b/>
        <sz val="9"/>
        <color rgb="FF0D0D0D"/>
        <rFont val="맑은 고딕"/>
        <family val="3"/>
        <charset val="129"/>
        <scheme val="minor"/>
      </rPr>
      <t>.</t>
    </r>
    <r>
      <rPr>
        <b/>
        <sz val="9"/>
        <color rgb="FF0D0D0D"/>
        <rFont val="함초롬바탕"/>
        <family val="1"/>
        <charset val="129"/>
      </rPr>
      <t>수지</t>
    </r>
  </si>
  <si>
    <r>
      <t xml:space="preserve">서구 화운로 </t>
    </r>
    <r>
      <rPr>
        <b/>
        <sz val="9"/>
        <color rgb="FF0D0D0D"/>
        <rFont val="맑은 고딕"/>
        <family val="3"/>
        <charset val="129"/>
        <scheme val="minor"/>
      </rPr>
      <t>278, 124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604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광천동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광천</t>
    </r>
    <r>
      <rPr>
        <b/>
        <sz val="9"/>
        <color rgb="FF0D0D0D"/>
        <rFont val="맑은 고딕"/>
        <family val="3"/>
        <charset val="129"/>
        <scheme val="minor"/>
      </rPr>
      <t>e-</t>
    </r>
    <r>
      <rPr>
        <b/>
        <sz val="9"/>
        <color rgb="FF0D0D0D"/>
        <rFont val="함초롬바탕"/>
        <family val="1"/>
        <charset val="129"/>
      </rPr>
      <t>편한세상ⓐ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</si>
  <si>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최재일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손춘매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</si>
  <si>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362-8060</t>
  </si>
  <si>
    <t>0-4945-0681</t>
  </si>
  <si>
    <r>
      <t>정엽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인영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승엽</t>
    </r>
  </si>
  <si>
    <r>
      <t>서구 월드컵</t>
    </r>
    <r>
      <rPr>
        <b/>
        <sz val="9"/>
        <color rgb="FF0D0D0D"/>
        <rFont val="맑은 고딕"/>
        <family val="3"/>
        <charset val="129"/>
        <scheme val="minor"/>
      </rPr>
      <t>4</t>
    </r>
    <r>
      <rPr>
        <b/>
        <sz val="9"/>
        <color rgb="FF0D0D0D"/>
        <rFont val="함초롬바탕"/>
        <family val="1"/>
        <charset val="129"/>
      </rPr>
      <t xml:space="preserve">강로 </t>
    </r>
    <r>
      <rPr>
        <b/>
        <sz val="9"/>
        <color rgb="FF0D0D0D"/>
        <rFont val="맑은 고딕"/>
        <family val="3"/>
        <charset val="129"/>
        <scheme val="minor"/>
      </rPr>
      <t>137, 106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907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쌍촌동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일신ⓐ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</si>
  <si>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정찬열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김옥영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</si>
  <si>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373-8835</t>
  </si>
  <si>
    <t>0-5312-8835</t>
  </si>
  <si>
    <r>
      <t>민규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병규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</si>
  <si>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532, 501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부건빛고을ⓐ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</si>
  <si>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조인형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양철임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</si>
  <si>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070-7680-4984</t>
  </si>
  <si>
    <t>0-3026-1237</t>
  </si>
  <si>
    <r>
      <t>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신성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</si>
  <si>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11, 103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리버파크ⓐ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</si>
  <si>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이형술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양동숙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</si>
  <si>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363-3535</t>
  </si>
  <si>
    <t>0-3618-5870</t>
  </si>
  <si>
    <r>
      <t>봉교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만교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</si>
  <si>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11, 101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</si>
  <si>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김장규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정순자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</si>
  <si>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366-8832</t>
  </si>
  <si>
    <t>0-7366-8832</t>
  </si>
  <si>
    <r>
      <t>석환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경환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</si>
  <si>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31, 3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</si>
  <si>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안수집사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시무</t>
    </r>
    <r>
      <rPr>
        <b/>
        <sz val="14"/>
        <color rgb="FF000000"/>
        <rFont val="맑은 고딕"/>
        <family val="3"/>
        <charset val="129"/>
        <scheme val="minor"/>
      </rPr>
      <t>,</t>
    </r>
    <r>
      <rPr>
        <b/>
        <sz val="14"/>
        <color rgb="FF000000"/>
        <rFont val="함초롬바탕"/>
        <family val="1"/>
        <charset val="129"/>
      </rPr>
      <t>은퇴</t>
    </r>
    <r>
      <rPr>
        <b/>
        <sz val="14"/>
        <color rgb="FF000000"/>
        <rFont val="맑은 고딕"/>
        <family val="3"/>
        <charset val="129"/>
        <scheme val="minor"/>
      </rPr>
      <t>,</t>
    </r>
    <r>
      <rPr>
        <b/>
        <sz val="14"/>
        <color rgb="FF000000"/>
        <rFont val="함초롬바탕"/>
        <family val="1"/>
        <charset val="129"/>
      </rPr>
      <t>명예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</si>
  <si>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r>
      <t>시무권사</t>
    </r>
    <r>
      <rPr>
        <sz val="9"/>
        <color rgb="FFFF0000"/>
        <rFont val="맑은 고딕"/>
        <family val="3"/>
        <charset val="129"/>
        <scheme val="minor"/>
      </rPr>
      <t xml:space="preserve"> </t>
    </r>
  </si>
  <si>
    <r>
      <t>김순덕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홍정호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</si>
  <si>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383-0186</t>
  </si>
  <si>
    <t>0-6651-0186</t>
  </si>
  <si>
    <r>
      <t>수빈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차이</t>
    </r>
  </si>
  <si>
    <r>
      <t xml:space="preserve">서구 금화로 </t>
    </r>
    <r>
      <rPr>
        <b/>
        <sz val="9"/>
        <color rgb="FF000000"/>
        <rFont val="맑은 고딕"/>
        <family val="3"/>
        <charset val="129"/>
        <scheme val="minor"/>
      </rPr>
      <t>149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 xml:space="preserve">호반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</si>
  <si>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안금옥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김시천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</si>
  <si>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070-8627-3610</t>
  </si>
  <si>
    <t>0-5637-2589</t>
  </si>
  <si>
    <r>
      <t>설희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도훈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</si>
  <si>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1194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12-16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</si>
  <si>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강해심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노경환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</si>
  <si>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369-6307</t>
  </si>
  <si>
    <t>0-4764-5925</t>
  </si>
  <si>
    <r>
      <t>화선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혜경</t>
    </r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</si>
  <si>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6-7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</si>
  <si>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조정희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한채석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</si>
  <si>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0-8607-1552</t>
  </si>
  <si>
    <r>
      <t>최혜숙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진병배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</si>
  <si>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413-4630</t>
  </si>
  <si>
    <t>0-3022-4635</t>
  </si>
  <si>
    <r>
      <t>소라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보라</t>
    </r>
  </si>
  <si>
    <r>
      <t>북구 양일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31 111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연제동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</si>
  <si>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이애련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최병훈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</si>
  <si>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0-3642-4659</t>
  </si>
  <si>
    <r>
      <t>우연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윤진</t>
    </r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</si>
  <si>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175, 101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</si>
  <si>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김분희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오상용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</si>
  <si>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0-6627-7720</t>
  </si>
  <si>
    <r>
      <t>영주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영현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</si>
  <si>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955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36-3, 102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</si>
  <si>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박영순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김성복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</si>
  <si>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0-3400-9946</t>
  </si>
  <si>
    <r>
      <t>김경숙</t>
    </r>
    <r>
      <rPr>
        <b/>
        <sz val="9"/>
        <color rgb="FF000000"/>
        <rFont val="맑은 고딕"/>
        <family val="3"/>
        <charset val="129"/>
        <scheme val="minor"/>
      </rPr>
      <t>A(</t>
    </r>
    <r>
      <rPr>
        <b/>
        <sz val="9"/>
        <color rgb="FF000000"/>
        <rFont val="함초롬바탕"/>
        <family val="1"/>
        <charset val="129"/>
      </rPr>
      <t>박삼영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</si>
  <si>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0-8625-3025</t>
  </si>
  <si>
    <r>
      <t>김옥희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김상혁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</si>
  <si>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070-7622-5486</t>
  </si>
  <si>
    <t>0-2843-6778</t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</si>
  <si>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255-4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</si>
  <si>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이순희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박희식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</si>
  <si>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430-5145</t>
  </si>
  <si>
    <t>0-9203-5145</t>
  </si>
  <si>
    <t>상훈</t>
  </si>
  <si>
    <r>
      <t xml:space="preserve">북구 경양로 </t>
    </r>
    <r>
      <rPr>
        <b/>
        <sz val="9"/>
        <color rgb="FF000000"/>
        <rFont val="맑은 고딕"/>
        <family val="3"/>
        <charset val="129"/>
        <scheme val="minor"/>
      </rPr>
      <t>73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 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</si>
  <si>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강공심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양진호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</si>
  <si>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0-4249-0901</t>
  </si>
  <si>
    <r>
      <t>동길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정희</t>
    </r>
  </si>
  <si>
    <r>
      <t xml:space="preserve">서구 동천로 </t>
    </r>
    <r>
      <rPr>
        <b/>
        <sz val="9"/>
        <color rgb="FF000000"/>
        <rFont val="맑은 고딕"/>
        <family val="3"/>
        <charset val="129"/>
        <scheme val="minor"/>
      </rPr>
      <t>25, 103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</si>
  <si>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이재연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오진구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</si>
  <si>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070-8261-8909</t>
  </si>
  <si>
    <t>0-8003-8254</t>
  </si>
  <si>
    <r>
      <t>사라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반석</t>
    </r>
  </si>
  <si>
    <r>
      <t xml:space="preserve">서구 상무평화로 </t>
    </r>
    <r>
      <rPr>
        <b/>
        <sz val="9"/>
        <color rgb="FF000000"/>
        <rFont val="맑은 고딕"/>
        <family val="3"/>
        <charset val="129"/>
        <scheme val="minor"/>
      </rPr>
      <t>64, 106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라인동산ⓐ</t>
    </r>
    <r>
      <rPr>
        <b/>
        <sz val="9"/>
        <color rgb="FF000000"/>
        <rFont val="맑은 고딕"/>
        <family val="3"/>
        <charset val="129"/>
        <scheme val="minor"/>
      </rPr>
      <t>0</t>
    </r>
  </si>
  <si>
    <r>
      <t>이향자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류정진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</si>
  <si>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0-2659-7228</t>
  </si>
  <si>
    <r>
      <t xml:space="preserve">북구 양산택지소로 </t>
    </r>
    <r>
      <rPr>
        <b/>
        <sz val="9"/>
        <color rgb="FF000000"/>
        <rFont val="맑은 고딕"/>
        <family val="3"/>
        <charset val="129"/>
        <scheme val="minor"/>
      </rPr>
      <t>30, 103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본촌동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부영사랑으로ⓐ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</si>
  <si>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이석여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손대총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</si>
  <si>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961-1054</t>
  </si>
  <si>
    <t>0-3161-0227</t>
  </si>
  <si>
    <r>
      <t>믿음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보훈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진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</si>
  <si>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134, 602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</si>
  <si>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윤영심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이철현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</si>
  <si>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0-3913-0031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</si>
  <si>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</si>
  <si>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이숙희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김병철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</si>
  <si>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0-2655-5011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</si>
  <si>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동림지구 우미린ⓐ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</si>
  <si>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민현심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김연수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</si>
  <si>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0-7765-5044</t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</si>
  <si>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</si>
  <si>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김향미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성운용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</si>
  <si>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0-3627-4064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</si>
  <si>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지구 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</si>
  <si>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문현아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오중록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</si>
  <si>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962-2262</t>
  </si>
  <si>
    <t>0-5588-4561</t>
  </si>
  <si>
    <r>
      <t>대성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은성</t>
    </r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</si>
  <si>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294-8,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</si>
  <si>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김재옥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문병섭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</si>
  <si>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0-3666-3998</t>
  </si>
  <si>
    <t>김명헌</t>
  </si>
  <si>
    <t>58.01.16</t>
  </si>
  <si>
    <t>0-2681-5998</t>
  </si>
  <si>
    <r>
      <t xml:space="preserve">서구 무진로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 xml:space="preserve">번길 대광ⓐ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</si>
  <si>
    <t>조명희</t>
  </si>
  <si>
    <t>64.02.18</t>
  </si>
  <si>
    <t>0-6616-1144</t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</si>
  <si>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32</t>
    </r>
    <r>
      <rPr>
        <b/>
        <sz val="9"/>
        <color rgb="FF000000"/>
        <rFont val="함초롬바탕"/>
        <family val="1"/>
        <charset val="129"/>
      </rPr>
      <t xml:space="preserve">번길 시영금호ⓐ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</si>
  <si>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김휘자</t>
  </si>
  <si>
    <t>57.08.14</t>
  </si>
  <si>
    <t>0-5609-8913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</si>
  <si>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108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 xml:space="preserve">8 </t>
    </r>
    <r>
      <rPr>
        <b/>
        <sz val="9"/>
        <color rgb="FF000000"/>
        <rFont val="함초롬바탕"/>
        <family val="1"/>
        <charset val="129"/>
      </rPr>
      <t xml:space="preserve">초원파크 </t>
    </r>
    <r>
      <rPr>
        <b/>
        <sz val="9"/>
        <color rgb="FF000000"/>
        <rFont val="맑은 고딕"/>
        <family val="3"/>
        <charset val="129"/>
        <scheme val="minor"/>
      </rPr>
      <t>808 (</t>
    </r>
    <r>
      <rPr>
        <b/>
        <sz val="9"/>
        <color rgb="FF000000"/>
        <rFont val="함초롬바탕"/>
        <family val="1"/>
        <charset val="129"/>
      </rPr>
      <t>양동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</si>
  <si>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서광자</t>
  </si>
  <si>
    <t>64.11.05</t>
  </si>
  <si>
    <t>0-4072-2113</t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</si>
  <si>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155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</si>
  <si>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신점례</t>
  </si>
  <si>
    <t>56.07.04</t>
  </si>
  <si>
    <t>0-902705881</t>
  </si>
  <si>
    <t>효은</t>
  </si>
  <si>
    <r>
      <t xml:space="preserve">서구 금화로 </t>
    </r>
    <r>
      <rPr>
        <b/>
        <sz val="9"/>
        <color rgb="FF000000"/>
        <rFont val="맑은 고딕"/>
        <family val="3"/>
        <charset val="129"/>
        <scheme val="minor"/>
      </rPr>
      <t>482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3, 306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미라보ⓐ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</si>
  <si>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안정희</t>
  </si>
  <si>
    <t>57.03.18</t>
  </si>
  <si>
    <t>0-2682-8764</t>
  </si>
  <si>
    <t>진</t>
  </si>
  <si>
    <r>
      <t>북구 용봉택지로</t>
    </r>
    <r>
      <rPr>
        <b/>
        <sz val="9"/>
        <color rgb="FF000000"/>
        <rFont val="맑은 고딕"/>
        <family val="3"/>
        <charset val="129"/>
        <scheme val="minor"/>
      </rPr>
      <t>13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</si>
  <si>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박지은</t>
  </si>
  <si>
    <t>60.09.12</t>
  </si>
  <si>
    <t>0-8545-7310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</si>
  <si>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동림푸른마을주공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</si>
  <si>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서성희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김승대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</si>
  <si>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61.05.22</t>
  </si>
  <si>
    <t>365-0059</t>
  </si>
  <si>
    <t>0-8617-1059</t>
  </si>
  <si>
    <r>
      <t>평숙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에덴</t>
    </r>
  </si>
  <si>
    <r>
      <t>서구 상무대로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46 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</si>
  <si>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채옥희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김종인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</si>
  <si>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62.06.01</t>
  </si>
  <si>
    <t>0-4621-9911</t>
  </si>
  <si>
    <r>
      <t>민재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민준</t>
    </r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</si>
  <si>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한신ⓐ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</si>
  <si>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이경희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강태구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</si>
  <si>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63.08.25</t>
  </si>
  <si>
    <t>0-8601-3116</t>
  </si>
  <si>
    <r>
      <t>효승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경승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</si>
  <si>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1057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11-7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</si>
  <si>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박정아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김영훈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</si>
  <si>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67.06.28</t>
  </si>
  <si>
    <t>0-2482-3799</t>
  </si>
  <si>
    <r>
      <t>진성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엘림</t>
    </r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</si>
  <si>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32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23, 305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시영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</si>
  <si>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장연희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송신교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</si>
  <si>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68.08.03</t>
  </si>
  <si>
    <t>366-2706</t>
  </si>
  <si>
    <t>0-3082-2706</t>
  </si>
  <si>
    <r>
      <t>현정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혜인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</si>
  <si>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337, 1112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해광샹그릴라 센트럴</t>
    </r>
    <r>
      <rPr>
        <b/>
        <sz val="9"/>
        <color rgb="FF000000"/>
        <rFont val="맑은 고딕"/>
        <family val="3"/>
        <charset val="129"/>
        <scheme val="minor"/>
      </rPr>
      <t>337)</t>
    </r>
  </si>
  <si>
    <r>
      <t>문수진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조성철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</si>
  <si>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69.04.28</t>
  </si>
  <si>
    <t>0-8233-2116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</si>
  <si>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 광천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</si>
  <si>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김현미</t>
    </r>
    <r>
      <rPr>
        <b/>
        <sz val="9"/>
        <color rgb="FF000000"/>
        <rFont val="맑은 고딕"/>
        <family val="3"/>
        <charset val="129"/>
        <scheme val="minor"/>
      </rPr>
      <t>A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나기철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</si>
  <si>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0-6654-0006</t>
  </si>
  <si>
    <r>
      <t xml:space="preserve">나주시 반남면 구영길 </t>
    </r>
    <r>
      <rPr>
        <b/>
        <sz val="9"/>
        <color rgb="FF000000"/>
        <rFont val="맑은 고딕"/>
        <family val="3"/>
        <charset val="129"/>
        <scheme val="minor"/>
      </rPr>
      <t>71</t>
    </r>
  </si>
  <si>
    <r>
      <t>김숙희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백운호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</si>
  <si>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381-7258</t>
  </si>
  <si>
    <t>0-2011-6835</t>
  </si>
  <si>
    <r>
      <t>소망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관규</t>
    </r>
  </si>
  <si>
    <r>
      <t xml:space="preserve">서구 치평로 </t>
    </r>
    <r>
      <rPr>
        <b/>
        <sz val="9"/>
        <color rgb="FF000000"/>
        <rFont val="맑은 고딕"/>
        <family val="3"/>
        <charset val="129"/>
        <scheme val="minor"/>
      </rPr>
      <t>77, 108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</si>
  <si>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홍은옥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김용환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</si>
  <si>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431-0364</t>
  </si>
  <si>
    <t>0-5053-3881</t>
  </si>
  <si>
    <r>
      <t>경현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경진</t>
    </r>
  </si>
  <si>
    <r>
      <t>서구 경열로</t>
    </r>
    <r>
      <rPr>
        <b/>
        <sz val="9"/>
        <color rgb="FF000000"/>
        <rFont val="맑은 고딕"/>
        <family val="3"/>
        <charset val="129"/>
        <scheme val="minor"/>
      </rPr>
      <t>75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평화맨션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</si>
  <si>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김영순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김강형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</si>
  <si>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952-1603</t>
  </si>
  <si>
    <t>0-2306-7337</t>
  </si>
  <si>
    <r>
      <t>혜지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예원</t>
    </r>
  </si>
  <si>
    <r>
      <t xml:space="preserve">광산구 풍덕로 </t>
    </r>
    <r>
      <rPr>
        <b/>
        <sz val="9"/>
        <color rgb="FF000000"/>
        <rFont val="맑은 고딕"/>
        <family val="3"/>
        <charset val="129"/>
        <scheme val="minor"/>
      </rPr>
      <t>294-8,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</si>
  <si>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홍은미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이호철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</si>
  <si>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0-8857-3822</t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</si>
  <si>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</si>
  <si>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이순옥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이현철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</si>
  <si>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0-2783-3865</t>
  </si>
  <si>
    <t>조은하</t>
  </si>
  <si>
    <t>511-0177</t>
  </si>
  <si>
    <t>0-3326-0581</t>
  </si>
  <si>
    <r>
      <t>수훈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수빈</t>
    </r>
  </si>
  <si>
    <r>
      <t>서구 하남대로</t>
    </r>
    <r>
      <rPr>
        <b/>
        <sz val="3"/>
        <color rgb="FF000000"/>
        <rFont val="맑은 고딕"/>
        <family val="3"/>
        <charset val="129"/>
        <scheme val="minor"/>
      </rPr>
      <t xml:space="preserve">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동천동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광주동림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휴먼시아</t>
    </r>
    <r>
      <rPr>
        <b/>
        <sz val="8"/>
        <color rgb="FF000000"/>
        <rFont val="맑은 고딕"/>
        <family val="3"/>
        <charset val="129"/>
        <scheme val="minor"/>
      </rPr>
      <t>6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</si>
  <si>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안명자</t>
  </si>
  <si>
    <t>0-8567-2216</t>
  </si>
  <si>
    <r>
      <t>수련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준호</t>
    </r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</si>
  <si>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</si>
  <si>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장현정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이형석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</si>
  <si>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0-8619-8058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</si>
  <si>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</si>
  <si>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 효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박민철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</si>
  <si>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77.12.07</t>
  </si>
  <si>
    <t>0-3643-7884</t>
  </si>
  <si>
    <r>
      <t xml:space="preserve">북구 유동 </t>
    </r>
    <r>
      <rPr>
        <b/>
        <sz val="9"/>
        <color rgb="FF000000"/>
        <rFont val="맑은 고딕"/>
        <family val="3"/>
        <charset val="129"/>
        <scheme val="minor"/>
      </rPr>
      <t>87-1,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금남로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대광로제비앙ⓐ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</si>
  <si>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정윤경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양기영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</si>
  <si>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0-8295-4598</t>
  </si>
  <si>
    <r>
      <t>김인정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박송규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</si>
  <si>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0-3942-8520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</si>
  <si>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신가부영ⓐ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</si>
  <si>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김현미</t>
    </r>
    <r>
      <rPr>
        <b/>
        <sz val="9"/>
        <color rgb="FF0D0D0D"/>
        <rFont val="맑은 고딕"/>
        <family val="3"/>
        <charset val="129"/>
        <scheme val="minor"/>
      </rPr>
      <t>B</t>
    </r>
    <r>
      <rPr>
        <b/>
        <sz val="8"/>
        <color rgb="FF0D0D0D"/>
        <rFont val="맑은 고딕"/>
        <family val="3"/>
        <charset val="129"/>
        <scheme val="minor"/>
      </rPr>
      <t>(</t>
    </r>
    <r>
      <rPr>
        <b/>
        <sz val="8"/>
        <color rgb="FF0D0D0D"/>
        <rFont val="함초롬바탕"/>
        <family val="1"/>
        <charset val="129"/>
      </rPr>
      <t>송영남</t>
    </r>
    <r>
      <rPr>
        <b/>
        <sz val="8"/>
        <color rgb="FF0D0D0D"/>
        <rFont val="맑은 고딕"/>
        <family val="3"/>
        <charset val="129"/>
        <scheme val="minor"/>
      </rPr>
      <t>)</t>
    </r>
  </si>
  <si>
    <t>0-2976-0127</t>
  </si>
  <si>
    <t>하민</t>
  </si>
  <si>
    <r>
      <t xml:space="preserve">광산구 임방울대로 </t>
    </r>
    <r>
      <rPr>
        <b/>
        <sz val="9"/>
        <color rgb="FF000000"/>
        <rFont val="맑은 고딕"/>
        <family val="3"/>
        <charset val="129"/>
        <scheme val="minor"/>
      </rPr>
      <t>154-24,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우방아이유셀ⓐ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</si>
  <si>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정선영</t>
    </r>
    <r>
      <rPr>
        <b/>
        <sz val="9"/>
        <color rgb="FF000000"/>
        <rFont val="맑은 고딕"/>
        <family val="3"/>
        <charset val="129"/>
        <scheme val="minor"/>
      </rPr>
      <t>()</t>
    </r>
  </si>
  <si>
    <t>0-3192-0439</t>
  </si>
  <si>
    <t>❍은퇴권사</t>
  </si>
  <si>
    <t>은</t>
  </si>
  <si>
    <t>퇴</t>
  </si>
  <si>
    <t>권</t>
  </si>
  <si>
    <t>사</t>
  </si>
  <si>
    <t>전화</t>
  </si>
  <si>
    <r>
      <t>유재순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권재철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</si>
  <si>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최용임</t>
  </si>
  <si>
    <t>364-1712</t>
  </si>
  <si>
    <t>0-9797-1570</t>
  </si>
  <si>
    <r>
      <t>김영관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영주</t>
    </r>
  </si>
  <si>
    <r>
      <t xml:space="preserve">서구 칠성로 </t>
    </r>
    <r>
      <rPr>
        <b/>
        <sz val="9"/>
        <color rgb="FF000000"/>
        <rFont val="맑은 고딕"/>
        <family val="3"/>
        <charset val="129"/>
        <scheme val="minor"/>
      </rPr>
      <t>35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6-10,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</si>
  <si>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배경숙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임중석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</si>
  <si>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952-0398</t>
  </si>
  <si>
    <t>0-2704-0398</t>
  </si>
  <si>
    <r>
      <t>효영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도영</t>
    </r>
  </si>
  <si>
    <r>
      <t xml:space="preserve">북구 자미로 </t>
    </r>
    <r>
      <rPr>
        <b/>
        <sz val="9"/>
        <color rgb="FF000000"/>
        <rFont val="맑은 고딕"/>
        <family val="3"/>
        <charset val="129"/>
        <scheme val="minor"/>
      </rPr>
      <t>45, 1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신안동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</si>
  <si>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박미순</t>
  </si>
  <si>
    <t>511-8028</t>
  </si>
  <si>
    <t>0-2126-8106</t>
  </si>
  <si>
    <r>
      <t>변재희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건국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재항</t>
    </r>
  </si>
  <si>
    <r>
      <t xml:space="preserve">북구 하남대로 </t>
    </r>
    <r>
      <rPr>
        <b/>
        <sz val="9"/>
        <color rgb="FF000000"/>
        <rFont val="맑은 고딕"/>
        <family val="3"/>
        <charset val="129"/>
        <scheme val="minor"/>
      </rPr>
      <t>793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9-6 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</si>
  <si>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이옥매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오영현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</si>
  <si>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366-9966</t>
  </si>
  <si>
    <t>0-4120-9967</t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</si>
  <si>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재교</t>
    </r>
  </si>
  <si>
    <r>
      <t>북구 서강로</t>
    </r>
    <r>
      <rPr>
        <b/>
        <sz val="9"/>
        <color rgb="FF000000"/>
        <rFont val="맑은 고딕"/>
        <family val="3"/>
        <charset val="129"/>
        <scheme val="minor"/>
      </rPr>
      <t>54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운암동 롯데캐슬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</si>
  <si>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홍화자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김찬옥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</si>
  <si>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0-3352-0625</t>
  </si>
  <si>
    <r>
      <t>서라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유라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안나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수지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</si>
  <si>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278, 124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</si>
  <si>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구덕순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 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</si>
  <si>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070-7721-8993</t>
  </si>
  <si>
    <t>0-9986-8993</t>
  </si>
  <si>
    <r>
      <t>주희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창현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</si>
  <si>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222, 201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</si>
  <si>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양일례</t>
  </si>
  <si>
    <t>369-6301</t>
  </si>
  <si>
    <t>0-3625-3150</t>
  </si>
  <si>
    <r>
      <t>김자영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지영</t>
    </r>
  </si>
  <si>
    <r>
      <t xml:space="preserve">동구 운림길 </t>
    </r>
    <r>
      <rPr>
        <b/>
        <sz val="9"/>
        <color rgb="FF000000"/>
        <rFont val="맑은 고딕"/>
        <family val="3"/>
        <charset val="129"/>
        <scheme val="minor"/>
      </rPr>
      <t>29-10 (</t>
    </r>
    <r>
      <rPr>
        <b/>
        <sz val="9"/>
        <color rgb="FF000000"/>
        <rFont val="함초롬바탕"/>
        <family val="1"/>
        <charset val="129"/>
      </rPr>
      <t>운림동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무등파크맨션 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차ⓐ </t>
    </r>
    <r>
      <rPr>
        <b/>
        <sz val="9"/>
        <color rgb="FF000000"/>
        <rFont val="맑은 고딕"/>
        <family val="3"/>
        <charset val="129"/>
        <scheme val="minor"/>
      </rPr>
      <t>504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</si>
  <si>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이포심</t>
  </si>
  <si>
    <t>39.12.08</t>
  </si>
  <si>
    <t>0-9772-6623</t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</si>
  <si>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155 306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</si>
  <si>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김두희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김용석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</si>
  <si>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0-6491-7958</t>
  </si>
  <si>
    <r>
      <t>양철임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조인형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</si>
  <si>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0-5484-1377</t>
  </si>
  <si>
    <r>
      <t>김삼이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김길주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</si>
  <si>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53.05.21</t>
  </si>
  <si>
    <t>0-6645-0681</t>
  </si>
  <si>
    <r>
      <t>김옥영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정찬열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</si>
  <si>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0-8611-8835</t>
  </si>
  <si>
    <r>
      <t>정순자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김장규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</si>
  <si>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0-6495-5928</t>
  </si>
  <si>
    <r>
      <t>양동숙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이형술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</si>
  <si>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0-2777-7561</t>
  </si>
  <si>
    <t>서순자</t>
  </si>
  <si>
    <t>362-2604</t>
  </si>
  <si>
    <t>0-7582-2604</t>
  </si>
  <si>
    <t>김하늬</t>
  </si>
  <si>
    <r>
      <t xml:space="preserve">남구 노대실로 </t>
    </r>
    <r>
      <rPr>
        <b/>
        <sz val="9"/>
        <color rgb="FF000000"/>
        <rFont val="맑은 고딕"/>
        <family val="3"/>
        <charset val="129"/>
        <scheme val="minor"/>
      </rPr>
      <t>33, 504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노대동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송화레이크힐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</si>
  <si>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홍종예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정영준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</si>
  <si>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070-8234-5122</t>
  </si>
  <si>
    <t>0-9940-5121</t>
  </si>
  <si>
    <r>
      <t>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성대</t>
    </r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</si>
  <si>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</si>
  <si>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김복례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이천운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</si>
  <si>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0-9606-5241</t>
  </si>
  <si>
    <r>
      <t>선희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상현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명희</t>
    </r>
  </si>
  <si>
    <r>
      <t>김봉자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김영관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</si>
  <si>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364-9597</t>
  </si>
  <si>
    <t>0-5069-1598</t>
  </si>
  <si>
    <r>
      <t>형태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</si>
  <si>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19, 2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성진맨션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</si>
  <si>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정종순</t>
  </si>
  <si>
    <t>366-0900</t>
  </si>
  <si>
    <t>0-4224-4102</t>
  </si>
  <si>
    <r>
      <t>강선영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나영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미선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성만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</si>
  <si>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</si>
  <si>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안유숙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장원호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</si>
  <si>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0-2140-2627</t>
  </si>
  <si>
    <r>
      <t>조남출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김영남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</si>
  <si>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368-7733</t>
  </si>
  <si>
    <t>0-2923-6694</t>
  </si>
  <si>
    <r>
      <t>남혈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현미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효정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영훈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시열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</si>
  <si>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415, 102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</si>
  <si>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조점숙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장칠복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</si>
  <si>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0-2033-2127</t>
  </si>
  <si>
    <t>0-9626-5703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</si>
  <si>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14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</si>
  <si>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김성례</t>
  </si>
  <si>
    <t>❍명예권사</t>
  </si>
  <si>
    <t>명</t>
  </si>
  <si>
    <t>예</t>
  </si>
  <si>
    <t>강인순</t>
  </si>
  <si>
    <t>955-4595</t>
  </si>
  <si>
    <t>0-5002-4595</t>
  </si>
  <si>
    <r>
      <t>이종님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종금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</si>
  <si>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273</t>
    </r>
    <r>
      <rPr>
        <b/>
        <sz val="9"/>
        <color rgb="FF000000"/>
        <rFont val="함초롬바탕"/>
        <family val="1"/>
        <charset val="129"/>
      </rPr>
      <t xml:space="preserve">번안길 </t>
    </r>
    <r>
      <rPr>
        <b/>
        <sz val="9"/>
        <color rgb="FF000000"/>
        <rFont val="맑은 고딕"/>
        <family val="3"/>
        <charset val="129"/>
        <scheme val="minor"/>
      </rPr>
      <t>30, 407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주공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</si>
  <si>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황연례</t>
  </si>
  <si>
    <t>675-9155</t>
  </si>
  <si>
    <t>0-5017-9155</t>
  </si>
  <si>
    <r>
      <t>김화기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석기</t>
    </r>
  </si>
  <si>
    <r>
      <t xml:space="preserve">남구 용대로 </t>
    </r>
    <r>
      <rPr>
        <b/>
        <sz val="9"/>
        <color rgb="FF000000"/>
        <rFont val="맑은 고딕"/>
        <family val="3"/>
        <charset val="129"/>
        <scheme val="minor"/>
      </rPr>
      <t>180-8,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방림동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금호맨션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</si>
  <si>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장연화</t>
  </si>
  <si>
    <t>364-5046</t>
  </si>
  <si>
    <t>0-3640-5046</t>
  </si>
  <si>
    <t>정구광</t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</si>
  <si>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13, 203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1606</t>
    </r>
    <r>
      <rPr>
        <b/>
        <sz val="9"/>
        <color rgb="FF000000"/>
        <rFont val="함초롬바탕"/>
        <family val="1"/>
        <charset val="129"/>
      </rPr>
      <t>호</t>
    </r>
  </si>
  <si>
    <t>강민업</t>
  </si>
  <si>
    <t>364-6597</t>
  </si>
  <si>
    <r>
      <t>기동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선자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강선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</si>
  <si>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</si>
  <si>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모희순</t>
  </si>
  <si>
    <t>373-4993</t>
  </si>
  <si>
    <t>0-4802-4993</t>
  </si>
  <si>
    <r>
      <t>미경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남덕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영준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영덕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미례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현미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</si>
  <si>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</si>
  <si>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이남례</t>
  </si>
  <si>
    <t>952-2631</t>
  </si>
  <si>
    <t>0-5645-0321</t>
  </si>
  <si>
    <r>
      <t>덕준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미진</t>
    </r>
  </si>
  <si>
    <r>
      <t xml:space="preserve">광산구 임방울대로 </t>
    </r>
    <r>
      <rPr>
        <b/>
        <sz val="9"/>
        <color rgb="FF000000"/>
        <rFont val="맑은 고딕"/>
        <family val="3"/>
        <charset val="129"/>
        <scheme val="minor"/>
      </rPr>
      <t>142-12,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삼성ⓐ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</si>
  <si>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심일순</t>
  </si>
  <si>
    <t>381-2921</t>
  </si>
  <si>
    <t>0-9901-2921</t>
  </si>
  <si>
    <r>
      <t>수진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수미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미숙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고령</t>
    </r>
  </si>
  <si>
    <r>
      <t xml:space="preserve">북구 동림용산로 </t>
    </r>
    <r>
      <rPr>
        <b/>
        <sz val="9"/>
        <color rgb="FF000000"/>
        <rFont val="맑은 고딕"/>
        <family val="3"/>
        <charset val="129"/>
        <scheme val="minor"/>
      </rPr>
      <t>12, 409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</si>
  <si>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윤영자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박동식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</si>
  <si>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527-5020</t>
  </si>
  <si>
    <t>0-9083-6769</t>
  </si>
  <si>
    <r>
      <t>경아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지호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연경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지성</t>
    </r>
  </si>
  <si>
    <r>
      <t>남구 도시첨단산업로</t>
    </r>
    <r>
      <rPr>
        <b/>
        <sz val="9"/>
        <color rgb="FF000000"/>
        <rFont val="맑은 고딕"/>
        <family val="3"/>
        <charset val="129"/>
        <scheme val="minor"/>
      </rPr>
      <t>58 (</t>
    </r>
    <r>
      <rPr>
        <b/>
        <sz val="9"/>
        <color rgb="FF000000"/>
        <rFont val="함초롬바탕"/>
        <family val="1"/>
        <charset val="129"/>
      </rPr>
      <t>압촌동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제일풍경채퍼스트파크 </t>
    </r>
    <r>
      <rPr>
        <b/>
        <sz val="9"/>
        <color rgb="FF000000"/>
        <rFont val="맑은 고딕"/>
        <family val="3"/>
        <charset val="129"/>
        <scheme val="minor"/>
      </rPr>
      <t>103-102)</t>
    </r>
  </si>
  <si>
    <t>송인애</t>
  </si>
  <si>
    <t>251-3064</t>
  </si>
  <si>
    <t>0-9810-3064</t>
  </si>
  <si>
    <r>
      <t>안성주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성욱</t>
    </r>
  </si>
  <si>
    <r>
      <t xml:space="preserve">서구 하남대로 </t>
    </r>
    <r>
      <rPr>
        <b/>
        <sz val="8"/>
        <color rgb="FF000000"/>
        <rFont val="맑은 고딕"/>
        <family val="3"/>
        <charset val="129"/>
        <scheme val="minor"/>
      </rPr>
      <t>710</t>
    </r>
    <r>
      <rPr>
        <b/>
        <sz val="8"/>
        <color rgb="FF000000"/>
        <rFont val="함초롬바탕"/>
        <family val="1"/>
        <charset val="129"/>
      </rPr>
      <t>번길</t>
    </r>
    <r>
      <rPr>
        <b/>
        <sz val="8"/>
        <color rgb="FF000000"/>
        <rFont val="맑은 고딕"/>
        <family val="3"/>
        <charset val="129"/>
        <scheme val="minor"/>
      </rPr>
      <t>5, 608</t>
    </r>
    <r>
      <rPr>
        <b/>
        <sz val="8"/>
        <color rgb="FF000000"/>
        <rFont val="함초롬바탕"/>
        <family val="1"/>
        <charset val="129"/>
      </rPr>
      <t xml:space="preserve">동 </t>
    </r>
    <r>
      <rPr>
        <b/>
        <sz val="8"/>
        <color rgb="FF000000"/>
        <rFont val="맑은 고딕"/>
        <family val="3"/>
        <charset val="129"/>
        <scheme val="minor"/>
      </rPr>
      <t>902</t>
    </r>
    <r>
      <rPr>
        <b/>
        <sz val="8"/>
        <color rgb="FF000000"/>
        <rFont val="함초롬바탕"/>
        <family val="1"/>
        <charset val="129"/>
      </rPr>
      <t>호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동천동</t>
    </r>
    <r>
      <rPr>
        <b/>
        <sz val="8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광주동림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휴먼시아</t>
    </r>
    <r>
      <rPr>
        <b/>
        <sz val="8"/>
        <color rgb="FF000000"/>
        <rFont val="맑은 고딕"/>
        <family val="3"/>
        <charset val="129"/>
        <scheme val="minor"/>
      </rPr>
      <t>6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</si>
  <si>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박보순</t>
  </si>
  <si>
    <t>369-5871</t>
  </si>
  <si>
    <t>0-6622-5871</t>
  </si>
  <si>
    <r>
      <t>이정호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정민</t>
    </r>
  </si>
  <si>
    <r>
      <t xml:space="preserve">서구 버들주공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</si>
  <si>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t>양윤순</t>
  </si>
  <si>
    <t>363-7129</t>
  </si>
  <si>
    <t>0-5280-7129</t>
  </si>
  <si>
    <r>
      <t>민선기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안기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현심</t>
    </r>
  </si>
  <si>
    <r>
      <t>남구 봉선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87, 105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방림동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단지 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</si>
  <si>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이은숙</t>
    </r>
    <r>
      <rPr>
        <b/>
        <sz val="9"/>
        <color rgb="FF000000"/>
        <rFont val="맑은 고딕"/>
        <family val="3"/>
        <charset val="129"/>
        <scheme val="minor"/>
      </rPr>
      <t>A</t>
    </r>
  </si>
  <si>
    <t>376-5409</t>
  </si>
  <si>
    <t>0-5518-5409</t>
  </si>
  <si>
    <r>
      <t>정찬승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혜영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혜주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의석</t>
    </r>
  </si>
  <si>
    <r>
      <t>남구 봉선동 무등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차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1012</t>
    </r>
    <r>
      <rPr>
        <b/>
        <sz val="9"/>
        <color rgb="FF000000"/>
        <rFont val="함초롬바탕"/>
        <family val="1"/>
        <charset val="129"/>
      </rPr>
      <t>호</t>
    </r>
  </si>
  <si>
    <t>임형순</t>
  </si>
  <si>
    <t>363-3494</t>
  </si>
  <si>
    <t>0-6711-4983</t>
  </si>
  <si>
    <r>
      <t>이종욱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승룡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순자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남희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순주</t>
    </r>
  </si>
  <si>
    <r>
      <t xml:space="preserve">서구 동천동 동천주공 </t>
    </r>
    <r>
      <rPr>
        <b/>
        <sz val="9"/>
        <color rgb="FF000000"/>
        <rFont val="맑은 고딕"/>
        <family val="3"/>
        <charset val="129"/>
        <scheme val="minor"/>
      </rPr>
      <t>611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>호</t>
    </r>
  </si>
  <si>
    <r>
      <t>손춘매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최재일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</si>
  <si>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0-8540-0681</t>
  </si>
  <si>
    <r>
      <t>정엽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승엽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</si>
  <si>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137, 106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</si>
  <si>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김점례</t>
  </si>
  <si>
    <t>366-8560</t>
  </si>
  <si>
    <t>0-8364-8560</t>
  </si>
  <si>
    <r>
      <t>선형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성국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</si>
  <si>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13, 203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</si>
  <si>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이춘영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안철주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</si>
  <si>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0-4621-7887</t>
  </si>
  <si>
    <r>
      <t>현량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현숙</t>
    </r>
  </si>
  <si>
    <r>
      <t xml:space="preserve">광산구 사암로 </t>
    </r>
    <r>
      <rPr>
        <b/>
        <sz val="9"/>
        <color rgb="FF000000"/>
        <rFont val="맑은 고딕"/>
        <family val="3"/>
        <charset val="129"/>
        <scheme val="minor"/>
      </rPr>
      <t>340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30, 1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영천마을주공</t>
    </r>
    <r>
      <rPr>
        <b/>
        <sz val="9"/>
        <color rgb="FF000000"/>
        <rFont val="맑은 고딕"/>
        <family val="3"/>
        <charset val="129"/>
        <scheme val="minor"/>
      </rPr>
      <t>10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</si>
  <si>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홍순옥</t>
  </si>
  <si>
    <t>0-5732-6757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</si>
  <si>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24 </t>
    </r>
    <r>
      <rPr>
        <b/>
        <sz val="9"/>
        <color rgb="FF000000"/>
        <rFont val="함초롬바탕"/>
        <family val="1"/>
        <charset val="129"/>
      </rPr>
      <t xml:space="preserve">삼화ⓐ </t>
    </r>
    <r>
      <rPr>
        <b/>
        <sz val="9"/>
        <color rgb="FF000000"/>
        <rFont val="맑은 고딕"/>
        <family val="3"/>
        <charset val="129"/>
        <scheme val="minor"/>
      </rPr>
      <t>B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</si>
  <si>
    <t>전귀례</t>
  </si>
  <si>
    <t>49.10.15</t>
  </si>
  <si>
    <t>0-6640-0471</t>
  </si>
  <si>
    <r>
      <t>형훈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경미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윤미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형규</t>
    </r>
  </si>
  <si>
    <r>
      <t xml:space="preserve">북구 천변우로 임동주공ⓐ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705</t>
    </r>
    <r>
      <rPr>
        <b/>
        <sz val="9"/>
        <color rgb="FF000000"/>
        <rFont val="함초롬바탕"/>
        <family val="1"/>
        <charset val="129"/>
      </rPr>
      <t>호</t>
    </r>
  </si>
  <si>
    <t>김열순</t>
  </si>
  <si>
    <t>53.03.30</t>
  </si>
  <si>
    <t>0-2366-4417</t>
  </si>
  <si>
    <r>
      <t>명철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명성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명준</t>
    </r>
  </si>
  <si>
    <r>
      <t xml:space="preserve">북구 서암대로 </t>
    </r>
    <r>
      <rPr>
        <b/>
        <sz val="9"/>
        <color rgb="FF000000"/>
        <rFont val="맑은 고딕"/>
        <family val="3"/>
        <charset val="129"/>
        <scheme val="minor"/>
      </rPr>
      <t>18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9-10 101</t>
    </r>
    <r>
      <rPr>
        <b/>
        <sz val="9"/>
        <color rgb="FF000000"/>
        <rFont val="함초롬바탕"/>
        <family val="1"/>
        <charset val="129"/>
      </rPr>
      <t>호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</si>
  <si>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</si>
  <si>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서</t>
  </si>
  <si>
    <t>리</t>
  </si>
  <si>
    <t>집</t>
  </si>
  <si>
    <r>
      <t>강태구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이경희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</si>
  <si>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0-3485-2116</t>
  </si>
  <si>
    <r>
      <t>효승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경승</t>
    </r>
  </si>
  <si>
    <r>
      <t xml:space="preserve">서구 상무대로 </t>
    </r>
    <r>
      <rPr>
        <b/>
        <sz val="9"/>
        <color rgb="FF0D0D0D"/>
        <rFont val="맑은 고딕"/>
        <family val="3"/>
        <charset val="129"/>
        <scheme val="minor"/>
      </rPr>
      <t>1057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11-7 (</t>
    </r>
    <r>
      <rPr>
        <b/>
        <sz val="9"/>
        <color rgb="FF0D0D0D"/>
        <rFont val="함초롬바탕"/>
        <family val="1"/>
        <charset val="129"/>
      </rPr>
      <t>화정동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</si>
  <si>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김강형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김영순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</si>
  <si>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0-4607-8442</t>
  </si>
  <si>
    <r>
      <t>혜지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예진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예원</t>
    </r>
  </si>
  <si>
    <r>
      <t xml:space="preserve">광산구 풍덕로 </t>
    </r>
    <r>
      <rPr>
        <b/>
        <sz val="9"/>
        <color rgb="FF0D0D0D"/>
        <rFont val="맑은 고딕"/>
        <family val="3"/>
        <charset val="129"/>
        <scheme val="minor"/>
      </rPr>
      <t>294-8, 106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1603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장덕동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부영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</si>
  <si>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김대명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신혜지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</si>
  <si>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0-6543-9948</t>
  </si>
  <si>
    <r>
      <t>다온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이안</t>
    </r>
  </si>
  <si>
    <r>
      <t>광산구 선운로</t>
    </r>
    <r>
      <rPr>
        <b/>
        <sz val="9"/>
        <color rgb="FF0D0D0D"/>
        <rFont val="맑은 고딕"/>
        <family val="3"/>
        <charset val="129"/>
        <scheme val="minor"/>
      </rPr>
      <t>20</t>
    </r>
    <r>
      <rPr>
        <b/>
        <sz val="9"/>
        <color rgb="FF0D0D0D"/>
        <rFont val="함초롬바탕"/>
        <family val="1"/>
        <charset val="129"/>
      </rPr>
      <t>번길</t>
    </r>
    <r>
      <rPr>
        <b/>
        <sz val="9"/>
        <color rgb="FF0D0D0D"/>
        <rFont val="맑은 고딕"/>
        <family val="3"/>
        <charset val="129"/>
        <scheme val="minor"/>
      </rPr>
      <t>47, 103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701</t>
    </r>
    <r>
      <rPr>
        <b/>
        <sz val="9"/>
        <color rgb="FF0D0D0D"/>
        <rFont val="함초롬바탕"/>
        <family val="1"/>
        <charset val="129"/>
      </rPr>
      <t>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선암동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 xml:space="preserve">선운지구 </t>
    </r>
    <r>
      <rPr>
        <b/>
        <sz val="9"/>
        <color rgb="FF0D0D0D"/>
        <rFont val="맑은 고딕"/>
        <family val="3"/>
        <charset val="129"/>
        <scheme val="minor"/>
      </rPr>
      <t>EG the1 1</t>
    </r>
    <r>
      <rPr>
        <b/>
        <sz val="9"/>
        <color rgb="FF0D0D0D"/>
        <rFont val="함초롬바탕"/>
        <family val="1"/>
        <charset val="129"/>
      </rPr>
      <t>단지</t>
    </r>
    <r>
      <rPr>
        <b/>
        <sz val="9"/>
        <color rgb="FF0D0D0D"/>
        <rFont val="맑은 고딕"/>
        <family val="3"/>
        <charset val="129"/>
        <scheme val="minor"/>
      </rPr>
      <t xml:space="preserve">) </t>
    </r>
  </si>
  <si>
    <t>김동욱</t>
  </si>
  <si>
    <t>90.12.03</t>
  </si>
  <si>
    <t>0-7521-7056</t>
  </si>
  <si>
    <r>
      <t xml:space="preserve">광산구 수완로 </t>
    </r>
    <r>
      <rPr>
        <b/>
        <sz val="9"/>
        <color rgb="FF000000"/>
        <rFont val="맑은 고딕"/>
        <family val="3"/>
        <charset val="129"/>
        <scheme val="minor"/>
      </rPr>
      <t>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19 </t>
    </r>
    <r>
      <rPr>
        <b/>
        <sz val="9"/>
        <color rgb="FF000000"/>
        <rFont val="함초롬바탕"/>
        <family val="1"/>
        <charset val="129"/>
      </rPr>
      <t xml:space="preserve">은빛빌딩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>호</t>
    </r>
  </si>
  <si>
    <t>김석환</t>
  </si>
  <si>
    <t>0-8426-1282</t>
  </si>
  <si>
    <r>
      <t>김시온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홍륜하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</si>
  <si>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93.11.28</t>
  </si>
  <si>
    <t>0-9876-9946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</si>
  <si>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41 201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2004</t>
    </r>
    <r>
      <rPr>
        <b/>
        <sz val="9"/>
        <color rgb="FF000000"/>
        <rFont val="함초롬바탕"/>
        <family val="1"/>
        <charset val="129"/>
      </rPr>
      <t>호 부영애신안ⓐ</t>
    </r>
  </si>
  <si>
    <r>
      <t>김용환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홍은옥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</si>
  <si>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61.92.11</t>
  </si>
  <si>
    <t>0-5608-3881</t>
  </si>
  <si>
    <r>
      <t>김유진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김은주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</si>
  <si>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82.03.17</t>
  </si>
  <si>
    <t>515-9974</t>
  </si>
  <si>
    <t>0-6347-6645</t>
  </si>
  <si>
    <r>
      <t>지율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소율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</si>
  <si>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24, 316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힐스테이트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</si>
  <si>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김종인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채옥희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</si>
  <si>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070-7764-7583</t>
  </si>
  <si>
    <t>0-3629-1717</t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</si>
  <si>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한신ⓐ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</si>
  <si>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김재현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이신원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</si>
  <si>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80.05.25</t>
  </si>
  <si>
    <t>0-9602-2255</t>
  </si>
  <si>
    <r>
      <t>지유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의정</t>
    </r>
  </si>
  <si>
    <r>
      <t xml:space="preserve">광산구 신가동 수완대성베르디힐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>호</t>
    </r>
  </si>
  <si>
    <t>김창현</t>
  </si>
  <si>
    <t>76.02.01</t>
  </si>
  <si>
    <t>0-9877-5485</t>
  </si>
  <si>
    <r>
      <t>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구덕순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</si>
  <si>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내방마을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</si>
  <si>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김철민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김진희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</si>
  <si>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72.06.28</t>
  </si>
  <si>
    <t>0-6710-0628</t>
  </si>
  <si>
    <t>민찬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</si>
  <si>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. 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</si>
  <si>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김태영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박세연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</si>
  <si>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74.03.18</t>
  </si>
  <si>
    <t>0-5537-1008</t>
  </si>
  <si>
    <t>호경. 주안</t>
  </si>
  <si>
    <r>
      <t xml:space="preserve">서구 쌍촌동 </t>
    </r>
    <r>
      <rPr>
        <b/>
        <sz val="9"/>
        <color rgb="FF000000"/>
        <rFont val="맑은 고딕"/>
        <family val="3"/>
        <charset val="129"/>
        <scheme val="minor"/>
      </rPr>
      <t>1227-7 2</t>
    </r>
    <r>
      <rPr>
        <b/>
        <sz val="9"/>
        <color rgb="FF000000"/>
        <rFont val="함초롬바탕"/>
        <family val="1"/>
        <charset val="129"/>
      </rPr>
      <t>층</t>
    </r>
  </si>
  <si>
    <t>남택민</t>
  </si>
  <si>
    <t>71.06.30</t>
  </si>
  <si>
    <t>0-8629-0232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</si>
  <si>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내방동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내방마을주공ⓐ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</si>
  <si>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라윤호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조아라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</si>
  <si>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89.07.18</t>
  </si>
  <si>
    <t>0-5498-6906</t>
  </si>
  <si>
    <t>단우</t>
  </si>
  <si>
    <r>
      <t xml:space="preserve">북구 우산동 </t>
    </r>
    <r>
      <rPr>
        <b/>
        <sz val="9"/>
        <color rgb="FF000000"/>
        <rFont val="맑은 고딕"/>
        <family val="3"/>
        <charset val="129"/>
        <scheme val="minor"/>
      </rPr>
      <t xml:space="preserve">4-6 </t>
    </r>
    <r>
      <rPr>
        <b/>
        <sz val="9"/>
        <color rgb="FF000000"/>
        <rFont val="함초롬바탕"/>
        <family val="1"/>
        <charset val="129"/>
      </rPr>
      <t xml:space="preserve">죽암빌딩 </t>
    </r>
    <r>
      <rPr>
        <b/>
        <sz val="9"/>
        <color rgb="FF000000"/>
        <rFont val="맑은 고딕"/>
        <family val="3"/>
        <charset val="129"/>
        <scheme val="minor"/>
      </rPr>
      <t>402</t>
    </r>
  </si>
  <si>
    <r>
      <t>문철주</t>
    </r>
    <r>
      <rPr>
        <b/>
        <sz val="9"/>
        <color rgb="FF0000FF"/>
        <rFont val="맑은 고딕"/>
        <family val="3"/>
        <charset val="129"/>
        <scheme val="minor"/>
      </rPr>
      <t>(</t>
    </r>
    <r>
      <rPr>
        <b/>
        <sz val="9"/>
        <color rgb="FF0000FF"/>
        <rFont val="함초롬바탕"/>
        <family val="1"/>
        <charset val="129"/>
      </rPr>
      <t>이은숙</t>
    </r>
    <r>
      <rPr>
        <b/>
        <sz val="9"/>
        <color rgb="FF0000FF"/>
        <rFont val="맑은 고딕"/>
        <family val="3"/>
        <charset val="129"/>
        <scheme val="minor"/>
      </rPr>
      <t>B)</t>
    </r>
  </si>
  <si>
    <t>0-8607-3802</t>
  </si>
  <si>
    <r>
      <t>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준영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</si>
  <si>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15, 207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다사로움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</si>
  <si>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박상훈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양조금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</si>
  <si>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87.02.07</t>
  </si>
  <si>
    <t>0-6588-6683</t>
  </si>
  <si>
    <r>
      <t>범진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하윤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시율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세아</t>
    </r>
  </si>
  <si>
    <r>
      <t>광산구 목련로</t>
    </r>
    <r>
      <rPr>
        <b/>
        <sz val="9"/>
        <color rgb="FF000000"/>
        <rFont val="맑은 고딕"/>
        <family val="3"/>
        <charset val="129"/>
        <scheme val="minor"/>
      </rPr>
      <t>21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45, 106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하남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지구다사로움ⓐ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</si>
  <si>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박지호</t>
  </si>
  <si>
    <t>74.01.21</t>
  </si>
  <si>
    <t>0-2960-6769</t>
  </si>
  <si>
    <r>
      <t>박진우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강희진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</si>
  <si>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85.05.31</t>
  </si>
  <si>
    <t>0-7432-5161</t>
  </si>
  <si>
    <r>
      <t>동구 계림로</t>
    </r>
    <r>
      <rPr>
        <b/>
        <sz val="9"/>
        <color rgb="FF000000"/>
        <rFont val="맑은 고딕"/>
        <family val="3"/>
        <charset val="129"/>
        <scheme val="minor"/>
      </rPr>
      <t>30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15, 204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계림동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푸른길 두산위브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</si>
  <si>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박형삼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김안나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</si>
  <si>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0-2601-4009</t>
  </si>
  <si>
    <r>
      <t>지우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윤우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</si>
  <si>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수완지구 호반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차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</si>
  <si>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r>
      <t>박희식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이순희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</si>
  <si>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0-3605-5145</t>
  </si>
  <si>
    <r>
      <t>배경일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김성희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</si>
  <si>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0-8399-8659</t>
  </si>
  <si>
    <r>
      <t>예닮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</si>
  <si>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 블루시안ⓐ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</si>
  <si>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서영석</t>
  </si>
  <si>
    <t>0-6650-4940</t>
  </si>
  <si>
    <r>
      <t>서구 죽봉대로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25, </t>
    </r>
    <r>
      <rPr>
        <b/>
        <sz val="9"/>
        <color rgb="FF000000"/>
        <rFont val="함초롬바탕"/>
        <family val="1"/>
        <charset val="129"/>
      </rPr>
      <t xml:space="preserve">삼화ⓐ 나동 </t>
    </r>
    <r>
      <rPr>
        <b/>
        <sz val="9"/>
        <color rgb="FF000000"/>
        <rFont val="맑은 고딕"/>
        <family val="3"/>
        <charset val="129"/>
        <scheme val="minor"/>
      </rPr>
      <t>501</t>
    </r>
    <r>
      <rPr>
        <b/>
        <sz val="9"/>
        <color rgb="FF000000"/>
        <rFont val="함초롬바탕"/>
        <family val="1"/>
        <charset val="129"/>
      </rPr>
      <t>호</t>
    </r>
  </si>
  <si>
    <r>
      <t>손대총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이석여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</si>
  <si>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0-3608-1054</t>
  </si>
  <si>
    <r>
      <t>안요한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최종윤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</si>
  <si>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0-7116-6950</t>
  </si>
  <si>
    <r>
      <t xml:space="preserve">북구 비엔날래로 </t>
    </r>
    <r>
      <rPr>
        <b/>
        <sz val="9"/>
        <color rgb="FF000000"/>
        <rFont val="맑은 고딕"/>
        <family val="3"/>
        <charset val="129"/>
        <scheme val="minor"/>
      </rPr>
      <t>93</t>
    </r>
    <r>
      <rPr>
        <b/>
        <sz val="9"/>
        <color rgb="FF000000"/>
        <rFont val="함초롬바탕"/>
        <family val="1"/>
        <charset val="129"/>
      </rPr>
      <t>번길</t>
    </r>
    <r>
      <rPr>
        <b/>
        <sz val="9"/>
        <color rgb="FF000000"/>
        <rFont val="맑은 고딕"/>
        <family val="3"/>
        <charset val="129"/>
        <scheme val="minor"/>
      </rPr>
      <t>116, 302</t>
    </r>
    <r>
      <rPr>
        <b/>
        <sz val="9"/>
        <color rgb="FF000000"/>
        <rFont val="함초롬바탕"/>
        <family val="1"/>
        <charset val="129"/>
      </rPr>
      <t>호</t>
    </r>
  </si>
  <si>
    <r>
      <t>오재교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민윤지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</si>
  <si>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652-3785</t>
  </si>
  <si>
    <t>0-9474-1318</t>
  </si>
  <si>
    <r>
      <t>준성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은우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은지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은솔</t>
    </r>
  </si>
  <si>
    <r>
      <t xml:space="preserve">남구 중앙로 </t>
    </r>
    <r>
      <rPr>
        <b/>
        <sz val="9"/>
        <color rgb="FF000000"/>
        <rFont val="맑은 고딕"/>
        <family val="3"/>
        <charset val="129"/>
        <scheme val="minor"/>
      </rPr>
      <t>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 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</si>
  <si>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왕기철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최선아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</si>
  <si>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375-1316</t>
  </si>
  <si>
    <t>0-7205-1316</t>
  </si>
  <si>
    <r>
      <t>혜주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정훈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</si>
  <si>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15, 212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0</t>
    </r>
  </si>
  <si>
    <r>
      <t>이만교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임아름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</si>
  <si>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85.08.17</t>
  </si>
  <si>
    <t>0-6791-3321</t>
  </si>
  <si>
    <t>진율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</si>
  <si>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 xml:space="preserve">94 </t>
    </r>
    <r>
      <rPr>
        <b/>
        <sz val="9"/>
        <color rgb="FF000000"/>
        <rFont val="함초롬바탕"/>
        <family val="1"/>
        <charset val="129"/>
      </rPr>
      <t xml:space="preserve">대주ⓐ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1205</t>
    </r>
    <r>
      <rPr>
        <b/>
        <sz val="9"/>
        <color rgb="FF000000"/>
        <rFont val="함초롬바탕"/>
        <family val="1"/>
        <charset val="129"/>
      </rPr>
      <t>호</t>
    </r>
  </si>
  <si>
    <t>이명헌</t>
  </si>
  <si>
    <t>79.08.14</t>
  </si>
  <si>
    <t>0-9059-7362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</si>
  <si>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</si>
  <si>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이석훈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장선자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</si>
  <si>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62.04.20</t>
  </si>
  <si>
    <t>364-7380</t>
  </si>
  <si>
    <t>0-8601-1962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</si>
  <si>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143, 801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</si>
  <si>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</si>
  <si>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t>이정선</t>
  </si>
  <si>
    <t>0-3616-5585</t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</si>
  <si>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>343</t>
    </r>
    <r>
      <rPr>
        <b/>
        <sz val="9"/>
        <color rgb="FF000000"/>
        <rFont val="함초롬바탕"/>
        <family val="1"/>
        <charset val="129"/>
      </rPr>
      <t xml:space="preserve">번길 금호하이빌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410</t>
    </r>
    <r>
      <rPr>
        <b/>
        <sz val="9"/>
        <color rgb="FF000000"/>
        <rFont val="함초롬바탕"/>
        <family val="1"/>
        <charset val="129"/>
      </rPr>
      <t>호</t>
    </r>
  </si>
  <si>
    <r>
      <t>이재은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백소망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</si>
  <si>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89,03,15</t>
  </si>
  <si>
    <t>0-9492-3990</t>
  </si>
  <si>
    <r>
      <t xml:space="preserve">서구 치평동 </t>
    </r>
    <r>
      <rPr>
        <b/>
        <sz val="9"/>
        <color rgb="FF000000"/>
        <rFont val="맑은 고딕"/>
        <family val="3"/>
        <charset val="129"/>
        <scheme val="minor"/>
      </rPr>
      <t>77 108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</si>
  <si>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임재식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최미선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</si>
  <si>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83.04.20</t>
  </si>
  <si>
    <t>0-3611-5392</t>
  </si>
  <si>
    <r>
      <t>단아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수아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태율</t>
    </r>
  </si>
  <si>
    <r>
      <t>서구 하남대로</t>
    </r>
    <r>
      <rPr>
        <b/>
        <sz val="9"/>
        <color rgb="FF0D0D0D"/>
        <rFont val="맑은 고딕"/>
        <family val="3"/>
        <charset val="129"/>
        <scheme val="minor"/>
      </rPr>
      <t>680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10, 507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201</t>
    </r>
    <r>
      <rPr>
        <b/>
        <sz val="9"/>
        <color rgb="FF0D0D0D"/>
        <rFont val="함초롬바탕"/>
        <family val="1"/>
        <charset val="129"/>
      </rPr>
      <t>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동천동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호반베르디움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</si>
  <si>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임한범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김보령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</si>
  <si>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89.03.17</t>
  </si>
  <si>
    <t>0-7371-4100</t>
  </si>
  <si>
    <t>하진</t>
  </si>
  <si>
    <r>
      <t xml:space="preserve">북구 운신북길 </t>
    </r>
    <r>
      <rPr>
        <b/>
        <sz val="9"/>
        <color rgb="FF0D0D0D"/>
        <rFont val="맑은 고딕"/>
        <family val="3"/>
        <charset val="129"/>
        <scheme val="minor"/>
      </rPr>
      <t>255-4, 2</t>
    </r>
    <r>
      <rPr>
        <b/>
        <sz val="9"/>
        <color rgb="FF0D0D0D"/>
        <rFont val="함초롬바탕"/>
        <family val="1"/>
        <charset val="129"/>
      </rPr>
      <t xml:space="preserve">층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운암동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</si>
  <si>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장민석</t>
  </si>
  <si>
    <t>70.12.28</t>
  </si>
  <si>
    <t>0-9456-4554</t>
  </si>
  <si>
    <r>
      <t>원율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유주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유은</t>
    </r>
  </si>
  <si>
    <r>
      <t>광산구 장석동 대방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 xml:space="preserve"> 302-100</t>
    </r>
  </si>
  <si>
    <r>
      <t>전왕민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김희정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</si>
  <si>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78.02.16</t>
  </si>
  <si>
    <t>0-9287-2052</t>
  </si>
  <si>
    <r>
      <t>율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소율</t>
    </r>
  </si>
  <si>
    <r>
      <t>동구 용산</t>
    </r>
    <r>
      <rPr>
        <b/>
        <sz val="9"/>
        <color rgb="FF0D0D0D"/>
        <rFont val="맑은 고딕"/>
        <family val="3"/>
        <charset val="129"/>
        <scheme val="minor"/>
      </rPr>
      <t>3</t>
    </r>
    <r>
      <rPr>
        <b/>
        <sz val="9"/>
        <color rgb="FF0D0D0D"/>
        <rFont val="함초롬바탕"/>
        <family val="1"/>
        <charset val="129"/>
      </rPr>
      <t xml:space="preserve">길 </t>
    </r>
    <r>
      <rPr>
        <b/>
        <sz val="9"/>
        <color rgb="FF0D0D0D"/>
        <rFont val="맑은 고딕"/>
        <family val="3"/>
        <charset val="129"/>
        <scheme val="minor"/>
      </rPr>
      <t>17 304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1502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용산동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모아엘가 에듀파크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</si>
  <si>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정문규</t>
  </si>
  <si>
    <t>0-8602-8344</t>
  </si>
  <si>
    <t>선민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</si>
  <si>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44-2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</si>
  <si>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진병배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최혜숙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</si>
  <si>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0-6791-0055</t>
  </si>
  <si>
    <r>
      <t>최양규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이인숙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</si>
  <si>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070-8210-8055</t>
  </si>
  <si>
    <t>0-7411-9238</t>
  </si>
  <si>
    <t>현우</t>
  </si>
  <si>
    <r>
      <t xml:space="preserve">북구 대자로 </t>
    </r>
    <r>
      <rPr>
        <b/>
        <sz val="9"/>
        <color rgb="FF000000"/>
        <rFont val="맑은 고딕"/>
        <family val="3"/>
        <charset val="129"/>
        <scheme val="minor"/>
      </rPr>
      <t>55, 356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벽산블루밍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</si>
  <si>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한시완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이미란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</si>
  <si>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85.09.23</t>
  </si>
  <si>
    <t>0-9636-1550</t>
  </si>
  <si>
    <r>
      <t>주아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선우</t>
    </r>
  </si>
  <si>
    <r>
      <t xml:space="preserve">남구 제중로 </t>
    </r>
    <r>
      <rPr>
        <b/>
        <sz val="9"/>
        <color rgb="FF000000"/>
        <rFont val="맑은 고딕"/>
        <family val="3"/>
        <charset val="129"/>
        <scheme val="minor"/>
      </rPr>
      <t xml:space="preserve">11 </t>
    </r>
    <r>
      <rPr>
        <b/>
        <sz val="9"/>
        <color rgb="FF000000"/>
        <rFont val="함초롬바탕"/>
        <family val="1"/>
        <charset val="129"/>
      </rPr>
      <t xml:space="preserve">휴먼시아 </t>
    </r>
    <r>
      <rPr>
        <b/>
        <sz val="9"/>
        <color rgb="FF000000"/>
        <rFont val="맑은 고딕"/>
        <family val="3"/>
        <charset val="129"/>
        <scheme val="minor"/>
      </rPr>
      <t>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803</t>
    </r>
    <r>
      <rPr>
        <b/>
        <sz val="9"/>
        <color rgb="FF000000"/>
        <rFont val="함초롬바탕"/>
        <family val="1"/>
        <charset val="129"/>
      </rPr>
      <t>호</t>
    </r>
  </si>
  <si>
    <r>
      <t>홍수빈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장아름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</si>
  <si>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85.10.15</t>
  </si>
  <si>
    <t>0-2333-8508</t>
  </si>
  <si>
    <t>다솔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</si>
  <si>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>128, 101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</si>
  <si>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황일선</t>
  </si>
  <si>
    <t>0-5730-2206</t>
  </si>
  <si>
    <r>
      <t xml:space="preserve">서구 쌍학로 </t>
    </r>
    <r>
      <rPr>
        <b/>
        <sz val="9"/>
        <color rgb="FF000000"/>
        <rFont val="맑은 고딕"/>
        <family val="3"/>
        <charset val="129"/>
        <scheme val="minor"/>
      </rPr>
      <t>47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104-206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</si>
  <si>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</si>
  <si>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강순옥</t>
  </si>
  <si>
    <t>430-5603</t>
  </si>
  <si>
    <t>0-2383-5603</t>
  </si>
  <si>
    <r>
      <t>용우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용민</t>
    </r>
  </si>
  <si>
    <r>
      <t xml:space="preserve">서구 동천로 </t>
    </r>
    <r>
      <rPr>
        <b/>
        <sz val="9"/>
        <color rgb="FF000000"/>
        <rFont val="맑은 고딕"/>
        <family val="3"/>
        <charset val="129"/>
        <scheme val="minor"/>
      </rPr>
      <t>25, 112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동천마을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</si>
  <si>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강은희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이상인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</si>
  <si>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82.07.03</t>
  </si>
  <si>
    <t>0-2014-0703</t>
  </si>
  <si>
    <t>하랑 가온 도화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</si>
  <si>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</si>
  <si>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강희진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박진우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</si>
  <si>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85.08.18</t>
  </si>
  <si>
    <t>0-7170-5182</t>
  </si>
  <si>
    <r>
      <t>김경임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전신관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</si>
  <si>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070-8614-5091</t>
  </si>
  <si>
    <t>0-2218-5091</t>
  </si>
  <si>
    <r>
      <t>상원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승원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형도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민건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</si>
  <si>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287, 112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신창동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신가부영ⓐ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</si>
  <si>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김경화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양수열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</si>
  <si>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0-2003-1104</t>
  </si>
  <si>
    <r>
      <t xml:space="preserve">북구 신용동 한양수자인리버뷰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102</t>
    </r>
    <r>
      <rPr>
        <b/>
        <sz val="9"/>
        <color rgb="FF000000"/>
        <rFont val="함초롬바탕"/>
        <family val="1"/>
        <charset val="129"/>
      </rPr>
      <t>호</t>
    </r>
  </si>
  <si>
    <t>김민주</t>
  </si>
  <si>
    <t>67.12.14</t>
  </si>
  <si>
    <t>0-2228-7734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</si>
  <si>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</si>
  <si>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김보령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임한범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</si>
  <si>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89.01.07</t>
  </si>
  <si>
    <t>0-6600-4149</t>
  </si>
  <si>
    <r>
      <t xml:space="preserve">북구 운신북길 </t>
    </r>
    <r>
      <rPr>
        <b/>
        <sz val="9"/>
        <color rgb="FF000000"/>
        <rFont val="맑은 고딕"/>
        <family val="3"/>
        <charset val="129"/>
        <scheme val="minor"/>
      </rPr>
      <t>255-4, 2</t>
    </r>
    <r>
      <rPr>
        <b/>
        <sz val="9"/>
        <color rgb="FF000000"/>
        <rFont val="함초롬바탕"/>
        <family val="1"/>
        <charset val="129"/>
      </rPr>
      <t xml:space="preserve">층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</si>
  <si>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김복희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조인수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</si>
  <si>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366-2910</t>
  </si>
  <si>
    <t>0-5002-2910</t>
  </si>
  <si>
    <r>
      <t>아라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거성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하람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</si>
  <si>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55 103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2101</t>
    </r>
    <r>
      <rPr>
        <b/>
        <sz val="9"/>
        <color rgb="FF000000"/>
        <rFont val="함초롬바탕"/>
        <family val="1"/>
        <charset val="129"/>
      </rPr>
      <t>호</t>
    </r>
  </si>
  <si>
    <r>
      <t>김서라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반승남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</si>
  <si>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73.07.20</t>
  </si>
  <si>
    <t>0-9217-0720</t>
  </si>
  <si>
    <r>
      <t xml:space="preserve">서구 월드컵 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205 107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</si>
  <si>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김선화</t>
  </si>
  <si>
    <t>80.02.15</t>
  </si>
  <si>
    <t>0-4615-9597</t>
  </si>
  <si>
    <r>
      <t>김성희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배경일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</si>
  <si>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81.06.03</t>
  </si>
  <si>
    <t>0-9883-8993</t>
  </si>
  <si>
    <r>
      <t>예담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예준</t>
    </r>
  </si>
  <si>
    <r>
      <t xml:space="preserve">북구 동운로 </t>
    </r>
    <r>
      <rPr>
        <b/>
        <sz val="9"/>
        <color rgb="FF000000"/>
        <rFont val="맑은 고딕"/>
        <family val="3"/>
        <charset val="129"/>
        <scheme val="minor"/>
      </rPr>
      <t>192 101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블루시안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</si>
  <si>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김수정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김형채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</si>
  <si>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76.06.28</t>
  </si>
  <si>
    <t>0-4521-6489</t>
  </si>
  <si>
    <r>
      <t>성규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용곤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</si>
  <si>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</si>
  <si>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김안나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박형삼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</si>
  <si>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80.08.13</t>
  </si>
  <si>
    <t>0-2621-0625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</si>
  <si>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123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수완지구 호반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>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</si>
  <si>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김영숙</t>
  </si>
  <si>
    <t>454-1207</t>
  </si>
  <si>
    <t>0-6620-0509</t>
  </si>
  <si>
    <r>
      <t>시은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시정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희망</t>
    </r>
  </si>
  <si>
    <r>
      <t xml:space="preserve">광산구 사암로 </t>
    </r>
    <r>
      <rPr>
        <b/>
        <sz val="9"/>
        <color rgb="FF000000"/>
        <rFont val="맑은 고딕"/>
        <family val="3"/>
        <charset val="129"/>
        <scheme val="minor"/>
      </rPr>
      <t>251, 206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하남부영ⓐ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</si>
  <si>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김은주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김유진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</si>
  <si>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79.04.10</t>
  </si>
  <si>
    <t>0-9189-6645</t>
  </si>
  <si>
    <r>
      <t>지율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소율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</si>
  <si>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24, 316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힐스데이트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</si>
  <si>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김은희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노인종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</si>
  <si>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88.03.16</t>
  </si>
  <si>
    <t>0-7613-0316</t>
  </si>
  <si>
    <r>
      <t>광산구 수완로</t>
    </r>
    <r>
      <rPr>
        <b/>
        <sz val="9"/>
        <color rgb="FF000000"/>
        <rFont val="맑은 고딕"/>
        <family val="3"/>
        <charset val="129"/>
        <scheme val="minor"/>
      </rPr>
      <t>33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76, 102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수완동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</si>
  <si>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김주연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송영기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</si>
  <si>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84.02.21</t>
  </si>
  <si>
    <t>0-9456-9431</t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</si>
  <si>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170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39-9,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성덕마을 새한포유ⓐ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</si>
  <si>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김진희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김철민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</si>
  <si>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77.05.04</t>
  </si>
  <si>
    <t>0-7110-6413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</si>
  <si>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, 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</si>
  <si>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김현진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류도선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</si>
  <si>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0-4614-7133</t>
  </si>
  <si>
    <r>
      <t>하민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세현</t>
    </r>
  </si>
  <si>
    <r>
      <t xml:space="preserve">서구 쌍촌동 중흥에스클레ⓐ스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</si>
  <si>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김혜지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송현철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</si>
  <si>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87.09.11</t>
  </si>
  <si>
    <t>0-9274-1603</t>
  </si>
  <si>
    <t>김효은</t>
  </si>
  <si>
    <t>0-5767-0222</t>
  </si>
  <si>
    <r>
      <t xml:space="preserve">서구 농성동 </t>
    </r>
    <r>
      <rPr>
        <b/>
        <sz val="9"/>
        <color rgb="FF000000"/>
        <rFont val="맑은 고딕"/>
        <family val="3"/>
        <charset val="129"/>
        <scheme val="minor"/>
      </rPr>
      <t>628-31</t>
    </r>
  </si>
  <si>
    <r>
      <t>김희정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전왕민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</si>
  <si>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79.08.29</t>
  </si>
  <si>
    <t>0-3623-2052</t>
  </si>
  <si>
    <t>소율. 해율</t>
  </si>
  <si>
    <r>
      <t>동구 용산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17 304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 xml:space="preserve"> (</t>
    </r>
    <r>
      <rPr>
        <b/>
        <sz val="9"/>
        <color rgb="FF000000"/>
        <rFont val="함초롬바탕"/>
        <family val="1"/>
        <charset val="129"/>
      </rPr>
      <t>용산동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모아엘가 에듀파크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</si>
  <si>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노영아</t>
  </si>
  <si>
    <t>366-0325</t>
  </si>
  <si>
    <t>0-9616-9934</t>
  </si>
  <si>
    <r>
      <t>박주현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준홍</t>
    </r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</si>
  <si>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175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5-9 2</t>
    </r>
    <r>
      <rPr>
        <b/>
        <sz val="9"/>
        <color rgb="FF000000"/>
        <rFont val="함초롬바탕"/>
        <family val="1"/>
        <charset val="129"/>
      </rPr>
      <t xml:space="preserve">층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</si>
  <si>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문명옥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양진열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</si>
  <si>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64.08.06</t>
  </si>
  <si>
    <t>0-7533-8979</t>
  </si>
  <si>
    <t>조금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</si>
  <si>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806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</t>
    </r>
    <r>
      <rPr>
        <b/>
        <sz val="9"/>
        <color rgb="FF000000"/>
        <rFont val="맑은 고딕"/>
        <family val="3"/>
        <charset val="129"/>
        <scheme val="minor"/>
      </rPr>
      <t>8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</si>
  <si>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문미애</t>
  </si>
  <si>
    <t>80.04.05</t>
  </si>
  <si>
    <t>0-7708-9794</t>
  </si>
  <si>
    <r>
      <t xml:space="preserve">북구 고운로 </t>
    </r>
    <r>
      <rPr>
        <b/>
        <sz val="9"/>
        <color rgb="FF000000"/>
        <rFont val="맑은 고딕"/>
        <family val="3"/>
        <charset val="129"/>
        <scheme val="minor"/>
      </rPr>
      <t>24-3,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905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</si>
  <si>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전입</t>
  </si>
  <si>
    <t>문용현</t>
  </si>
  <si>
    <t>72.06.26</t>
  </si>
  <si>
    <t>0-6410-2026</t>
  </si>
  <si>
    <r>
      <t xml:space="preserve">북구 풍향동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금호어울림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</si>
  <si>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문진영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양현웅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</si>
  <si>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0-8407-7130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</si>
  <si>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</si>
  <si>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민윤지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오재교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</si>
  <si>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0-3591-7908</t>
  </si>
  <si>
    <r>
      <t xml:space="preserve">남구 봉선동 중앙로 </t>
    </r>
    <r>
      <rPr>
        <b/>
        <sz val="9"/>
        <color rgb="FF000000"/>
        <rFont val="맑은 고딕"/>
        <family val="3"/>
        <charset val="129"/>
        <scheme val="minor"/>
      </rPr>
      <t>82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21 (</t>
    </r>
    <r>
      <rPr>
        <b/>
        <sz val="9"/>
        <color rgb="FF000000"/>
        <rFont val="함초롬바탕"/>
        <family val="1"/>
        <charset val="129"/>
      </rPr>
      <t>봉선동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</si>
  <si>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박경숙</t>
  </si>
  <si>
    <t>61.03.07</t>
  </si>
  <si>
    <t>0-3615-1687</t>
  </si>
  <si>
    <r>
      <t xml:space="preserve">북구 오치 주공ⓐ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1206</t>
    </r>
    <r>
      <rPr>
        <b/>
        <sz val="9"/>
        <color rgb="FF000000"/>
        <rFont val="함초롬바탕"/>
        <family val="1"/>
        <charset val="129"/>
      </rPr>
      <t>호</t>
    </r>
  </si>
  <si>
    <r>
      <t>박세연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김태영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</si>
  <si>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80.05.04</t>
  </si>
  <si>
    <t>0-5035.2337</t>
  </si>
  <si>
    <r>
      <t>호경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주원</t>
    </r>
  </si>
  <si>
    <r>
      <t xml:space="preserve">서구 쌍촌동 </t>
    </r>
    <r>
      <rPr>
        <b/>
        <sz val="9"/>
        <color rgb="FF000000"/>
        <rFont val="맑은 고딕"/>
        <family val="3"/>
        <charset val="129"/>
        <scheme val="minor"/>
      </rPr>
      <t>1222-7 2</t>
    </r>
    <r>
      <rPr>
        <b/>
        <sz val="9"/>
        <color rgb="FF000000"/>
        <rFont val="함초롬바탕"/>
        <family val="1"/>
        <charset val="129"/>
      </rPr>
      <t>층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</si>
  <si>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</si>
  <si>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r>
      <t>박수연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노웅기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</si>
  <si>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88.08.06</t>
  </si>
  <si>
    <t>0-5627-4888</t>
  </si>
  <si>
    <r>
      <t xml:space="preserve">북구 용두마을길 </t>
    </r>
    <r>
      <rPr>
        <b/>
        <sz val="9"/>
        <color rgb="FF000000"/>
        <rFont val="맑은 고딕"/>
        <family val="3"/>
        <charset val="129"/>
        <scheme val="minor"/>
      </rPr>
      <t>13, 107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용두동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이안 광주첨단ⓐ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</si>
  <si>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백미화</t>
  </si>
  <si>
    <t>68.03.01</t>
  </si>
  <si>
    <t>0-3619-5566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</si>
  <si>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11, 314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동림동</t>
    </r>
    <r>
      <rPr>
        <b/>
        <sz val="8"/>
        <color rgb="FF000000"/>
        <rFont val="맑은 고딕"/>
        <family val="3"/>
        <charset val="129"/>
        <scheme val="minor"/>
      </rPr>
      <t xml:space="preserve">, </t>
    </r>
    <r>
      <rPr>
        <b/>
        <sz val="8"/>
        <color rgb="FF000000"/>
        <rFont val="함초롬바탕"/>
        <family val="1"/>
        <charset val="129"/>
      </rPr>
      <t>동림푸른마을주공</t>
    </r>
    <r>
      <rPr>
        <b/>
        <sz val="8"/>
        <color rgb="FF000000"/>
        <rFont val="맑은 고딕"/>
        <family val="3"/>
        <charset val="129"/>
        <scheme val="minor"/>
      </rPr>
      <t>3</t>
    </r>
    <r>
      <rPr>
        <b/>
        <sz val="8"/>
        <color rgb="FF000000"/>
        <rFont val="함초롬바탕"/>
        <family val="1"/>
        <charset val="129"/>
      </rPr>
      <t>단지</t>
    </r>
  </si>
  <si>
    <r>
      <t>백소망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이재은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</si>
  <si>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90.10.24</t>
  </si>
  <si>
    <t>0-9213-1787</t>
  </si>
  <si>
    <t>서은아</t>
  </si>
  <si>
    <t>76.08.01</t>
  </si>
  <si>
    <t>0-4761-7416</t>
  </si>
  <si>
    <r>
      <t>윤영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유석</t>
    </r>
  </si>
  <si>
    <r>
      <t xml:space="preserve">북구 서강로 </t>
    </r>
    <r>
      <rPr>
        <b/>
        <sz val="9"/>
        <color rgb="FF000000"/>
        <rFont val="맑은 고딕"/>
        <family val="3"/>
        <charset val="129"/>
        <scheme val="minor"/>
      </rPr>
      <t>54</t>
    </r>
    <r>
      <rPr>
        <b/>
        <sz val="9"/>
        <color rgb="FF000000"/>
        <rFont val="함초롬바탕"/>
        <family val="1"/>
        <charset val="129"/>
      </rPr>
      <t xml:space="preserve">번길 롯데케슬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</si>
  <si>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성연우</t>
  </si>
  <si>
    <t>71.05.24</t>
  </si>
  <si>
    <t>0-3382-9479</t>
  </si>
  <si>
    <t>승원</t>
  </si>
  <si>
    <r>
      <t>남구 금화로</t>
    </r>
    <r>
      <rPr>
        <b/>
        <sz val="9"/>
        <color rgb="FF000000"/>
        <rFont val="맑은 고딕"/>
        <family val="3"/>
        <charset val="129"/>
        <scheme val="minor"/>
      </rPr>
      <t>446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18, 507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월산동 보라ⓐ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</si>
  <si>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손경님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조성부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</si>
  <si>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70.05.19</t>
  </si>
  <si>
    <t>0-2683-7976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</si>
  <si>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307-11, 310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</si>
  <si>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송순남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안치호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</si>
  <si>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63.01.05</t>
  </si>
  <si>
    <t>0-6337-6367</t>
  </si>
  <si>
    <r>
      <t>신혜지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김대명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</si>
  <si>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94.10.24</t>
  </si>
  <si>
    <t>0-2123-9691</t>
  </si>
  <si>
    <r>
      <t>다온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이안</t>
    </r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</si>
  <si>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20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47 </t>
    </r>
    <r>
      <rPr>
        <b/>
        <sz val="9"/>
        <color rgb="FF000000"/>
        <rFont val="함초롬바탕"/>
        <family val="1"/>
        <charset val="129"/>
      </rPr>
      <t xml:space="preserve">이지더원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>호</t>
    </r>
  </si>
  <si>
    <r>
      <t>양조금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박상훈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</si>
  <si>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86.11.15</t>
  </si>
  <si>
    <t>0-7665-6683</t>
  </si>
  <si>
    <r>
      <t>범진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하윤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서율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수아</t>
    </r>
    <r>
      <rPr>
        <b/>
        <sz val="8"/>
        <color rgb="FF000000"/>
        <rFont val="맑은 고딕"/>
        <family val="3"/>
        <charset val="129"/>
        <scheme val="minor"/>
      </rPr>
      <t>.</t>
    </r>
    <r>
      <rPr>
        <b/>
        <sz val="8"/>
        <color rgb="FF000000"/>
        <rFont val="함초롬바탕"/>
        <family val="1"/>
        <charset val="129"/>
      </rPr>
      <t>세아</t>
    </r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</si>
  <si>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21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45, 106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산정동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하남</t>
    </r>
    <r>
      <rPr>
        <b/>
        <sz val="8"/>
        <color rgb="FF000000"/>
        <rFont val="맑은 고딕"/>
        <family val="3"/>
        <charset val="129"/>
        <scheme val="minor"/>
      </rPr>
      <t>2</t>
    </r>
    <r>
      <rPr>
        <b/>
        <sz val="8"/>
        <color rgb="FF000000"/>
        <rFont val="함초롬바탕"/>
        <family val="1"/>
        <charset val="129"/>
      </rPr>
      <t>지구다사로움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</si>
  <si>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윤인순</t>
  </si>
  <si>
    <t>59.02.01</t>
  </si>
  <si>
    <t>0-4410-8995</t>
  </si>
  <si>
    <t>희탁</t>
  </si>
  <si>
    <r>
      <t xml:space="preserve">서구 발산로 </t>
    </r>
    <r>
      <rPr>
        <b/>
        <sz val="9"/>
        <color rgb="FF000000"/>
        <rFont val="맑은 고딕"/>
        <family val="3"/>
        <charset val="129"/>
        <scheme val="minor"/>
      </rPr>
      <t>36, 108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양동 휴먼시아ⓐ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</si>
  <si>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이미란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한시완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</si>
  <si>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85.11.29</t>
  </si>
  <si>
    <t>0-9088-7175</t>
  </si>
  <si>
    <r>
      <t>이수미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김승원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</si>
  <si>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432-3733</t>
  </si>
  <si>
    <t>0-5501-3733</t>
  </si>
  <si>
    <r>
      <t>효정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혜진</t>
    </r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</si>
  <si>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401-1304 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</si>
  <si>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이수정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이태호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</si>
  <si>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79.07.17</t>
  </si>
  <si>
    <t>0-3081-3081</t>
  </si>
  <si>
    <r>
      <t>유찬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솔리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민찬</t>
    </r>
  </si>
  <si>
    <r>
      <t xml:space="preserve">나주시 호수로 </t>
    </r>
    <r>
      <rPr>
        <b/>
        <sz val="9"/>
        <color rgb="FF000000"/>
        <rFont val="맑은 고딕"/>
        <family val="3"/>
        <charset val="129"/>
        <scheme val="minor"/>
      </rPr>
      <t>10, 101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빛가람동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빛가람이지더원ⓐ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</si>
  <si>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이신원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김재현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</si>
  <si>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85.01.18</t>
  </si>
  <si>
    <t>0-3647-1627</t>
  </si>
  <si>
    <r>
      <t>지우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태정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의정</t>
    </r>
  </si>
  <si>
    <r>
      <t>광산구 수등로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</si>
  <si>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이은숙</t>
    </r>
    <r>
      <rPr>
        <b/>
        <sz val="9"/>
        <color rgb="FF000000"/>
        <rFont val="맑은 고딕"/>
        <family val="3"/>
        <charset val="129"/>
        <scheme val="minor"/>
      </rPr>
      <t>C</t>
    </r>
  </si>
  <si>
    <t>0-2985-0424</t>
  </si>
  <si>
    <r>
      <t>하민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하경</t>
    </r>
  </si>
  <si>
    <r>
      <t xml:space="preserve">북구 매곡로 </t>
    </r>
    <r>
      <rPr>
        <b/>
        <sz val="9"/>
        <color rgb="FF000000"/>
        <rFont val="맑은 고딕"/>
        <family val="3"/>
        <charset val="129"/>
        <scheme val="minor"/>
      </rPr>
      <t>92, 102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매곡동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매곡아남ⓐ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</si>
  <si>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이인숙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최양규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</si>
  <si>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0-7412-9118</t>
  </si>
  <si>
    <t>이 진</t>
  </si>
  <si>
    <t>83.12.13</t>
  </si>
  <si>
    <t>0-5208-8764</t>
  </si>
  <si>
    <t>나인</t>
  </si>
  <si>
    <r>
      <t xml:space="preserve">북구 용봉택지로 </t>
    </r>
    <r>
      <rPr>
        <b/>
        <sz val="9"/>
        <color rgb="FF000000"/>
        <rFont val="맑은 고딕"/>
        <family val="3"/>
        <charset val="129"/>
        <scheme val="minor"/>
      </rPr>
      <t>13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대주파크빌ⓐ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</si>
  <si>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임아름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이만교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</si>
  <si>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88.02.19</t>
  </si>
  <si>
    <t>0-3256-4900</t>
  </si>
  <si>
    <t>임은숙</t>
  </si>
  <si>
    <t>64.07.27</t>
  </si>
  <si>
    <t>366-5377</t>
  </si>
  <si>
    <t>0-4630-6779</t>
  </si>
  <si>
    <t>필선</t>
  </si>
  <si>
    <r>
      <t xml:space="preserve">북구 용봉대로 대주ⓐ </t>
    </r>
    <r>
      <rPr>
        <b/>
        <sz val="9"/>
        <color rgb="FF000000"/>
        <rFont val="맑은 고딕"/>
        <family val="3"/>
        <charset val="129"/>
        <scheme val="minor"/>
      </rPr>
      <t>102-1502 (</t>
    </r>
    <r>
      <rPr>
        <b/>
        <sz val="9"/>
        <color rgb="FF000000"/>
        <rFont val="함초롬바탕"/>
        <family val="1"/>
        <charset val="129"/>
      </rPr>
      <t>용봉동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</si>
  <si>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장아름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홍수빈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</si>
  <si>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89.03.13</t>
  </si>
  <si>
    <t>0-8654-6158</t>
  </si>
  <si>
    <r>
      <t xml:space="preserve">서구 상무공원로 </t>
    </r>
    <r>
      <rPr>
        <b/>
        <sz val="9"/>
        <color rgb="FF000000"/>
        <rFont val="맑은 고딕"/>
        <family val="3"/>
        <charset val="129"/>
        <scheme val="minor"/>
      </rPr>
      <t>128, 101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</si>
  <si>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정인행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백금철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</si>
  <si>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57.06.23</t>
  </si>
  <si>
    <t>365-7893</t>
  </si>
  <si>
    <t>0-8613-3043</t>
  </si>
  <si>
    <r>
      <t>충훈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남숙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용선</t>
    </r>
  </si>
  <si>
    <r>
      <t xml:space="preserve">서구 천변좌하로 </t>
    </r>
    <r>
      <rPr>
        <b/>
        <sz val="9"/>
        <color rgb="FF000000"/>
        <rFont val="맑은 고딕"/>
        <family val="3"/>
        <charset val="129"/>
        <scheme val="minor"/>
      </rPr>
      <t>626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34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</si>
  <si>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조아라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라윤호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</si>
  <si>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93.11.10</t>
  </si>
  <si>
    <t>0-3092-1404</t>
  </si>
  <si>
    <r>
      <t xml:space="preserve">북구 우산동 </t>
    </r>
    <r>
      <rPr>
        <b/>
        <sz val="9"/>
        <color rgb="FF000000"/>
        <rFont val="맑은 고딕"/>
        <family val="3"/>
        <charset val="129"/>
        <scheme val="minor"/>
      </rPr>
      <t xml:space="preserve">4-6 </t>
    </r>
    <r>
      <rPr>
        <b/>
        <sz val="9"/>
        <color rgb="FF000000"/>
        <rFont val="함초롬바탕"/>
        <family val="1"/>
        <charset val="129"/>
      </rPr>
      <t xml:space="preserve">죽암빌딩 </t>
    </r>
    <r>
      <rPr>
        <b/>
        <sz val="9"/>
        <color rgb="FF000000"/>
        <rFont val="맑은 고딕"/>
        <family val="3"/>
        <charset val="129"/>
        <scheme val="minor"/>
      </rPr>
      <t>402</t>
    </r>
    <r>
      <rPr>
        <b/>
        <sz val="9"/>
        <color rgb="FF000000"/>
        <rFont val="함초롬바탕"/>
        <family val="1"/>
        <charset val="129"/>
      </rPr>
      <t>호</t>
    </r>
  </si>
  <si>
    <r>
      <t>진소라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임소망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</si>
  <si>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87.01.24</t>
  </si>
  <si>
    <t>0-3473-7300</t>
  </si>
  <si>
    <r>
      <t>최명숙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송명국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</si>
  <si>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070-8259-0054</t>
  </si>
  <si>
    <t>0-2012-5841</t>
  </si>
  <si>
    <t>현철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</si>
  <si>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278, 125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광천</t>
    </r>
    <r>
      <rPr>
        <b/>
        <sz val="9"/>
        <color rgb="FF000000"/>
        <rFont val="맑은 고딕"/>
        <family val="3"/>
        <charset val="129"/>
        <scheme val="minor"/>
      </rPr>
      <t>e-</t>
    </r>
    <r>
      <rPr>
        <b/>
        <sz val="9"/>
        <color rgb="FF000000"/>
        <rFont val="함초롬바탕"/>
        <family val="1"/>
        <charset val="129"/>
      </rPr>
      <t>편한세상ⓐ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</si>
  <si>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최미선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임재식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</si>
  <si>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84.02.18</t>
  </si>
  <si>
    <t>0-9425-6070</t>
  </si>
  <si>
    <r>
      <t>단아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수아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태율</t>
    </r>
  </si>
  <si>
    <r>
      <t>서구 하남대로</t>
    </r>
    <r>
      <rPr>
        <b/>
        <sz val="9"/>
        <color rgb="FF000000"/>
        <rFont val="맑은 고딕"/>
        <family val="3"/>
        <charset val="129"/>
        <scheme val="minor"/>
      </rPr>
      <t>680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10, 507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호반베르디움ⓐ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</si>
  <si>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최선아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왕기철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</si>
  <si>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0-7935-1316</t>
  </si>
  <si>
    <r>
      <t>정훈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혜주</t>
    </r>
  </si>
  <si>
    <r>
      <t xml:space="preserve">서구 상무버들로 </t>
    </r>
    <r>
      <rPr>
        <b/>
        <sz val="9"/>
        <color rgb="FF000000"/>
        <rFont val="맑은 고딕"/>
        <family val="3"/>
        <charset val="129"/>
        <scheme val="minor"/>
      </rPr>
      <t>15, 212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버들주공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</si>
  <si>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최선영</t>
  </si>
  <si>
    <t>79.01.04</t>
  </si>
  <si>
    <t>0-6659-8044</t>
  </si>
  <si>
    <t>태호</t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</si>
  <si>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159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39, 101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410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</si>
  <si>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최종윤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안요한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</si>
  <si>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95.04.27</t>
  </si>
  <si>
    <t>0-2301-1383</t>
  </si>
  <si>
    <r>
      <t>최현정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김현성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</si>
  <si>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0-9808-1264</t>
  </si>
  <si>
    <r>
      <t>서욱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동욱</t>
    </r>
  </si>
  <si>
    <r>
      <t>서구 죽봉대로</t>
    </r>
    <r>
      <rPr>
        <b/>
        <sz val="9"/>
        <color rgb="FF000000"/>
        <rFont val="맑은 고딕"/>
        <family val="3"/>
        <charset val="129"/>
        <scheme val="minor"/>
      </rPr>
      <t>17, 103A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1002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,</t>
    </r>
    <r>
      <rPr>
        <b/>
        <sz val="9"/>
        <color rgb="FF000000"/>
        <rFont val="함초롬바탕"/>
        <family val="1"/>
        <charset val="129"/>
      </rPr>
      <t>광주화정동 골드클래스 주상복합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</si>
  <si>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서리집사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-3)</t>
    </r>
  </si>
  <si>
    <r>
      <t>하경덕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배익순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</si>
  <si>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513-2507</t>
  </si>
  <si>
    <t>0-8610-2507</t>
  </si>
  <si>
    <r>
      <t>하나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새롬</t>
    </r>
  </si>
  <si>
    <r>
      <t xml:space="preserve">남구 대남대로 </t>
    </r>
    <r>
      <rPr>
        <b/>
        <sz val="9"/>
        <color rgb="FF000000"/>
        <rFont val="맑은 고딕"/>
        <family val="3"/>
        <charset val="129"/>
        <scheme val="minor"/>
      </rPr>
      <t>223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10 </t>
    </r>
    <r>
      <rPr>
        <b/>
        <sz val="9"/>
        <color rgb="FF000000"/>
        <rFont val="함초롬바탕"/>
        <family val="1"/>
        <charset val="129"/>
      </rPr>
      <t xml:space="preserve">영우내안에ⓐ </t>
    </r>
    <r>
      <rPr>
        <b/>
        <sz val="9"/>
        <color rgb="FF000000"/>
        <rFont val="맑은 고딕"/>
        <family val="3"/>
        <charset val="129"/>
        <scheme val="minor"/>
      </rPr>
      <t>106-1101</t>
    </r>
  </si>
  <si>
    <r>
      <t>함애숙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김기영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</si>
  <si>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363-2055</t>
  </si>
  <si>
    <t>0-3612-2055</t>
  </si>
  <si>
    <t>신</t>
  </si>
  <si>
    <r>
      <t>서구 군분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45, 2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무등파크맨션Ⓐ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</si>
  <si>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한은지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정성일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</si>
  <si>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88.01.21</t>
  </si>
  <si>
    <t>0-2663-1550</t>
  </si>
  <si>
    <r>
      <t>허은지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정필주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</si>
  <si>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0-3627-5083</t>
  </si>
  <si>
    <r>
      <t>승우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소은</t>
    </r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</si>
  <si>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31, 104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2203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수완대성베르힐ⓐ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</si>
  <si>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명예집사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</si>
  <si>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r>
      <t>김기영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함애숙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</si>
  <si>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0-3621-2055</t>
  </si>
  <si>
    <r>
      <t>서구 군분</t>
    </r>
    <r>
      <rPr>
        <b/>
        <sz val="9"/>
        <color rgb="FF0D0D0D"/>
        <rFont val="맑은 고딕"/>
        <family val="3"/>
        <charset val="129"/>
        <scheme val="minor"/>
      </rPr>
      <t>2</t>
    </r>
    <r>
      <rPr>
        <b/>
        <sz val="9"/>
        <color rgb="FF0D0D0D"/>
        <rFont val="함초롬바탕"/>
        <family val="1"/>
        <charset val="129"/>
      </rPr>
      <t xml:space="preserve">로 </t>
    </r>
    <r>
      <rPr>
        <b/>
        <sz val="9"/>
        <color rgb="FF0D0D0D"/>
        <rFont val="맑은 고딕"/>
        <family val="3"/>
        <charset val="129"/>
        <scheme val="minor"/>
      </rPr>
      <t>45, 2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1103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화정동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무등파크맨션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</si>
  <si>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r>
      <t>김대현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이금희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</si>
  <si>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365-0698</t>
  </si>
  <si>
    <t>0-5367-0698</t>
  </si>
  <si>
    <r>
      <t>금화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재열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재웅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</si>
  <si>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25, </t>
    </r>
    <r>
      <rPr>
        <b/>
        <sz val="9"/>
        <color rgb="FF000000"/>
        <rFont val="함초롬바탕"/>
        <family val="1"/>
        <charset val="129"/>
      </rPr>
      <t xml:space="preserve">나동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</si>
  <si>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김영관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김봉자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</si>
  <si>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0-3113-1598</t>
  </si>
  <si>
    <r>
      <t>형태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선화</t>
    </r>
    <r>
      <rPr>
        <b/>
        <sz val="9"/>
        <color rgb="FF0D0D0D"/>
        <rFont val="맑은 고딕"/>
        <family val="3"/>
        <charset val="129"/>
        <scheme val="minor"/>
      </rPr>
      <t xml:space="preserve">. </t>
    </r>
    <r>
      <rPr>
        <b/>
        <sz val="9"/>
        <color rgb="FF0D0D0D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</si>
  <si>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D0D0D"/>
        <rFont val="맑은 고딕"/>
        <family val="3"/>
        <charset val="129"/>
        <scheme val="minor"/>
      </rPr>
      <t>111</t>
    </r>
    <r>
      <rPr>
        <b/>
        <sz val="9"/>
        <color rgb="FF0D0D0D"/>
        <rFont val="함초롬바탕"/>
        <family val="1"/>
        <charset val="129"/>
      </rPr>
      <t xml:space="preserve">번길 </t>
    </r>
    <r>
      <rPr>
        <b/>
        <sz val="9"/>
        <color rgb="FF0D0D0D"/>
        <rFont val="맑은 고딕"/>
        <family val="3"/>
        <charset val="129"/>
        <scheme val="minor"/>
      </rPr>
      <t>19, 2</t>
    </r>
    <r>
      <rPr>
        <b/>
        <sz val="9"/>
        <color rgb="FF0D0D0D"/>
        <rFont val="함초롬바탕"/>
        <family val="1"/>
        <charset val="129"/>
      </rPr>
      <t xml:space="preserve">동 </t>
    </r>
    <r>
      <rPr>
        <b/>
        <sz val="9"/>
        <color rgb="FF0D0D0D"/>
        <rFont val="맑은 고딕"/>
        <family val="3"/>
        <charset val="129"/>
        <scheme val="minor"/>
      </rPr>
      <t>304</t>
    </r>
    <r>
      <rPr>
        <b/>
        <sz val="9"/>
        <color rgb="FF0D0D0D"/>
        <rFont val="함초롬바탕"/>
        <family val="1"/>
        <charset val="129"/>
      </rPr>
      <t xml:space="preserve">호 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광천동</t>
    </r>
    <r>
      <rPr>
        <b/>
        <sz val="9"/>
        <color rgb="FF0D0D0D"/>
        <rFont val="맑은 고딕"/>
        <family val="3"/>
        <charset val="129"/>
        <scheme val="minor"/>
      </rPr>
      <t xml:space="preserve">, </t>
    </r>
    <r>
      <rPr>
        <b/>
        <sz val="9"/>
        <color rgb="FF0D0D0D"/>
        <rFont val="함초롬바탕"/>
        <family val="1"/>
        <charset val="129"/>
      </rPr>
      <t>성진맨션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</si>
  <si>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4-</t>
  </si>
  <si>
    <r>
      <t>김영남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조남출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</si>
  <si>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0-3605-6694</t>
  </si>
  <si>
    <r>
      <t>남혈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현미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효정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영훈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시열</t>
    </r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</si>
  <si>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415 </t>
    </r>
    <r>
      <rPr>
        <b/>
        <sz val="9"/>
        <color rgb="FF000000"/>
        <rFont val="함초롬바탕"/>
        <family val="1"/>
        <charset val="129"/>
      </rPr>
      <t xml:space="preserve">중해마루힐ⓐ </t>
    </r>
    <r>
      <rPr>
        <b/>
        <sz val="9"/>
        <color rgb="FF000000"/>
        <rFont val="맑은 고딕"/>
        <family val="3"/>
        <charset val="129"/>
        <scheme val="minor"/>
      </rPr>
      <t>102-802(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</si>
  <si>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 영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구덕순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</si>
  <si>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0-2427-9980</t>
  </si>
  <si>
    <r>
      <t>주희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창현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성희</t>
    </r>
  </si>
  <si>
    <t>김희영</t>
  </si>
  <si>
    <t>0-3603-0773</t>
  </si>
  <si>
    <r>
      <t xml:space="preserve">서구 양동 </t>
    </r>
    <r>
      <rPr>
        <b/>
        <sz val="9"/>
        <color rgb="FF0D0D0D"/>
        <rFont val="맑은 고딕"/>
        <family val="3"/>
        <charset val="129"/>
        <scheme val="minor"/>
      </rPr>
      <t>46-1</t>
    </r>
  </si>
  <si>
    <r>
      <t>배익순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하경덕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</si>
  <si>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0-3640-5784</t>
  </si>
  <si>
    <r>
      <t>백금철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정인행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</si>
  <si>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0-3086-9996</t>
  </si>
  <si>
    <r>
      <t>충훈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남숙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용선</t>
    </r>
  </si>
  <si>
    <r>
      <t>오영현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이옥매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</si>
  <si>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0-9474-9968</t>
  </si>
  <si>
    <r>
      <t>태호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재교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정희</t>
    </r>
  </si>
  <si>
    <t>오형섭</t>
  </si>
  <si>
    <t>0-6460-3358</t>
  </si>
  <si>
    <r>
      <t>남구 화산로</t>
    </r>
    <r>
      <rPr>
        <b/>
        <sz val="9"/>
        <color rgb="FF000000"/>
        <rFont val="맑은 고딕"/>
        <family val="3"/>
        <charset val="129"/>
        <scheme val="minor"/>
      </rPr>
      <t>73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진월동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고운하이플러스ⓐ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</si>
  <si>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t>윤동현</t>
  </si>
  <si>
    <t>0-4080-4102</t>
  </si>
  <si>
    <r>
      <t>영심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석호</t>
    </r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</si>
  <si>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1194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2-23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</si>
  <si>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이상열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나병님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</si>
  <si>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41.12.10</t>
  </si>
  <si>
    <t>0-8579-1930</t>
  </si>
  <si>
    <r>
      <t>북구 유림로</t>
    </r>
    <r>
      <rPr>
        <b/>
        <sz val="9"/>
        <color rgb="FF000000"/>
        <rFont val="맑은 고딕"/>
        <family val="3"/>
        <charset val="129"/>
        <scheme val="minor"/>
      </rPr>
      <t>160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 xml:space="preserve">5 </t>
    </r>
    <r>
      <rPr>
        <b/>
        <sz val="9"/>
        <color rgb="FF000000"/>
        <rFont val="함초롬바탕"/>
        <family val="1"/>
        <charset val="129"/>
      </rPr>
      <t xml:space="preserve">죽림마을주공ⓐ </t>
    </r>
    <r>
      <rPr>
        <b/>
        <sz val="9"/>
        <color rgb="FF000000"/>
        <rFont val="맑은 고딕"/>
        <family val="3"/>
        <charset val="129"/>
        <scheme val="minor"/>
      </rPr>
      <t>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</si>
  <si>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임중석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배경숙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</si>
  <si>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0-7622-5955</t>
  </si>
  <si>
    <r>
      <t>효영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도영</t>
    </r>
    <r>
      <rPr>
        <b/>
        <sz val="9"/>
        <color rgb="FF000000"/>
        <rFont val="맑은 고딕"/>
        <family val="3"/>
        <charset val="129"/>
        <scheme val="minor"/>
      </rPr>
      <t>.</t>
    </r>
  </si>
  <si>
    <r>
      <t xml:space="preserve">북구 신안동 삼익ⓐ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306</t>
    </r>
    <r>
      <rPr>
        <b/>
        <sz val="9"/>
        <color rgb="FF000000"/>
        <rFont val="함초롬바탕"/>
        <family val="1"/>
        <charset val="129"/>
      </rPr>
      <t>호</t>
    </r>
  </si>
  <si>
    <r>
      <t>장공열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정금선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</si>
  <si>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364-6224</t>
  </si>
  <si>
    <t>0-5026-2723</t>
  </si>
  <si>
    <r>
      <t>강문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재호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인숙</t>
    </r>
  </si>
  <si>
    <r>
      <t xml:space="preserve">서구 쌍촌동 버들주공ⓐ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908</t>
    </r>
    <r>
      <rPr>
        <b/>
        <sz val="9"/>
        <color rgb="FF000000"/>
        <rFont val="함초롬바탕"/>
        <family val="1"/>
        <charset val="129"/>
      </rPr>
      <t>호</t>
    </r>
  </si>
  <si>
    <r>
      <t>정영준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홍종예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</si>
  <si>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0-4604-9417</t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</si>
  <si>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</si>
  <si>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차오복</t>
  </si>
  <si>
    <t>0-2344-9352</t>
  </si>
  <si>
    <r>
      <t>남구 군분로</t>
    </r>
    <r>
      <rPr>
        <b/>
        <sz val="9"/>
        <color rgb="FF000000"/>
        <rFont val="맑은 고딕"/>
        <family val="3"/>
        <charset val="129"/>
        <scheme val="minor"/>
      </rPr>
      <t>148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3, 303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월산동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남부ⓐ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</si>
  <si>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최병길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신소례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</si>
  <si>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367-1689</t>
  </si>
  <si>
    <t>0-5758-8033</t>
  </si>
  <si>
    <r>
      <t>선영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양규</t>
    </r>
  </si>
  <si>
    <r>
      <t>북구 북문대로</t>
    </r>
    <r>
      <rPr>
        <b/>
        <sz val="9"/>
        <color rgb="FF000000"/>
        <rFont val="맑은 고딕"/>
        <family val="3"/>
        <charset val="129"/>
        <scheme val="minor"/>
      </rPr>
      <t>150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미라보ⓐ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</si>
  <si>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t>최상인</t>
  </si>
  <si>
    <t>382-4813</t>
  </si>
  <si>
    <t>0-2618-1273</t>
  </si>
  <si>
    <r>
      <t>대규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미선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경인</t>
    </r>
  </si>
  <si>
    <r>
      <t xml:space="preserve">서구 상일로 </t>
    </r>
    <r>
      <rPr>
        <b/>
        <sz val="9"/>
        <color rgb="FF000000"/>
        <rFont val="맑은 고딕"/>
        <family val="3"/>
        <charset val="129"/>
        <scheme val="minor"/>
      </rPr>
      <t>53, 303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호반리젠시빌ⓐ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</si>
  <si>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명예집사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)</t>
    </r>
  </si>
  <si>
    <t>강복덕</t>
  </si>
  <si>
    <t>49.01.08</t>
  </si>
  <si>
    <t>0-6555-9817</t>
  </si>
  <si>
    <r>
      <t>최지숙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승희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경화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</si>
  <si>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132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12-1 </t>
    </r>
    <r>
      <rPr>
        <b/>
        <sz val="9"/>
        <color rgb="FF000000"/>
        <rFont val="함초롬바탕"/>
        <family val="1"/>
        <charset val="129"/>
      </rPr>
      <t xml:space="preserve">거평하이빌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>호</t>
    </r>
  </si>
  <si>
    <r>
      <t>고광자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왕세영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</si>
  <si>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42.04.27</t>
  </si>
  <si>
    <t>366-7927</t>
  </si>
  <si>
    <t>0-3116-7927</t>
  </si>
  <si>
    <t>기철</t>
  </si>
  <si>
    <r>
      <t>서구 상무버들로</t>
    </r>
    <r>
      <rPr>
        <b/>
        <sz val="9"/>
        <color rgb="FF000000"/>
        <rFont val="맑은 고딕"/>
        <family val="3"/>
        <charset val="129"/>
        <scheme val="minor"/>
      </rPr>
      <t>40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유촌동</t>
    </r>
    <r>
      <rPr>
        <b/>
        <sz val="8"/>
        <color rgb="FF000000"/>
        <rFont val="맑은 고딕"/>
        <family val="3"/>
        <charset val="129"/>
        <scheme val="minor"/>
      </rPr>
      <t>,</t>
    </r>
    <r>
      <rPr>
        <b/>
        <sz val="8"/>
        <color rgb="FF000000"/>
        <rFont val="함초롬바탕"/>
        <family val="1"/>
        <charset val="129"/>
      </rPr>
      <t>상무버들마을주공</t>
    </r>
    <r>
      <rPr>
        <b/>
        <sz val="8"/>
        <color rgb="FF000000"/>
        <rFont val="맑은 고딕"/>
        <family val="3"/>
        <charset val="129"/>
        <scheme val="minor"/>
      </rPr>
      <t>1</t>
    </r>
    <r>
      <rPr>
        <b/>
        <sz val="8"/>
        <color rgb="FF000000"/>
        <rFont val="함초롬바탕"/>
        <family val="1"/>
        <charset val="129"/>
      </rPr>
      <t>단지</t>
    </r>
    <r>
      <rPr>
        <b/>
        <sz val="9"/>
        <color rgb="FF000000"/>
        <rFont val="함초롬바탕"/>
        <family val="1"/>
        <charset val="129"/>
      </rPr>
      <t>ⓐ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</si>
  <si>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김복란</t>
  </si>
  <si>
    <t>513-1020</t>
  </si>
  <si>
    <t>0-3070-1020</t>
  </si>
  <si>
    <t>창민</t>
  </si>
  <si>
    <r>
      <t xml:space="preserve">북구 유림로 </t>
    </r>
    <r>
      <rPr>
        <b/>
        <sz val="9"/>
        <color rgb="FF000000"/>
        <rFont val="맑은 고딕"/>
        <family val="3"/>
        <charset val="129"/>
        <scheme val="minor"/>
      </rPr>
      <t>175, 110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</si>
  <si>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김종임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양승회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</si>
  <si>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366-3092</t>
  </si>
  <si>
    <t>0-5524-3092</t>
  </si>
  <si>
    <t>기영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</si>
  <si>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31, 5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화정삼익ⓐ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</si>
  <si>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김춘님</t>
  </si>
  <si>
    <t>0-8634-8784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</si>
  <si>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309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</si>
  <si>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나병님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이상열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</si>
  <si>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369-1930</t>
  </si>
  <si>
    <t>0-2019-6584</t>
  </si>
  <si>
    <t>배정희</t>
  </si>
  <si>
    <t>33.01.04</t>
  </si>
  <si>
    <t>0-4154-1095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</si>
  <si>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97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13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</si>
  <si>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서옥례</t>
  </si>
  <si>
    <t>368-4591</t>
  </si>
  <si>
    <t>복덕</t>
  </si>
  <si>
    <r>
      <t>서구 광천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7-8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</si>
  <si>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석혜자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박재호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</si>
  <si>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0-8797-1626</t>
  </si>
  <si>
    <r>
      <t>민석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인선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형진</t>
    </r>
  </si>
  <si>
    <r>
      <t xml:space="preserve">광산구 어등대로 </t>
    </r>
    <r>
      <rPr>
        <b/>
        <sz val="9"/>
        <color rgb="FF000000"/>
        <rFont val="맑은 고딕"/>
        <family val="3"/>
        <charset val="129"/>
        <scheme val="minor"/>
      </rPr>
      <t>647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43, 102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소촌동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대화ⓐ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</si>
  <si>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신소례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최병길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</si>
  <si>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0-5206-8033</t>
  </si>
  <si>
    <r>
      <t>이금희</t>
    </r>
    <r>
      <rPr>
        <b/>
        <sz val="9"/>
        <color rgb="FF0D0D0D"/>
        <rFont val="맑은 고딕"/>
        <family val="3"/>
        <charset val="129"/>
        <scheme val="minor"/>
      </rPr>
      <t>(</t>
    </r>
    <r>
      <rPr>
        <b/>
        <sz val="9"/>
        <color rgb="FF0D0D0D"/>
        <rFont val="함초롬바탕"/>
        <family val="1"/>
        <charset val="129"/>
      </rPr>
      <t>김대현</t>
    </r>
    <r>
      <rPr>
        <b/>
        <sz val="9"/>
        <color rgb="FF0D0D0D"/>
        <rFont val="맑은 고딕"/>
        <family val="3"/>
        <charset val="129"/>
        <scheme val="minor"/>
      </rPr>
      <t>)</t>
    </r>
  </si>
  <si>
    <t>0-3171-0698</t>
  </si>
  <si>
    <t>이달금</t>
  </si>
  <si>
    <t>49.05.09</t>
  </si>
  <si>
    <t>0-8605-9543</t>
  </si>
  <si>
    <r>
      <t xml:space="preserve">서구 임동 주공ⓐ </t>
    </r>
    <r>
      <rPr>
        <b/>
        <sz val="9"/>
        <color rgb="FF000000"/>
        <rFont val="맑은 고딕"/>
        <family val="3"/>
        <charset val="129"/>
        <scheme val="minor"/>
      </rPr>
      <t>105-1201</t>
    </r>
  </si>
  <si>
    <r>
      <t>이양순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김용득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</si>
  <si>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361-5356</t>
  </si>
  <si>
    <t>0-8361-5356</t>
  </si>
  <si>
    <r>
      <t>영구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영호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동휘</t>
    </r>
  </si>
  <si>
    <r>
      <t xml:space="preserve">북구 임동 주공ⓐ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>호</t>
    </r>
  </si>
  <si>
    <t>이옥순</t>
  </si>
  <si>
    <t>362-5010</t>
  </si>
  <si>
    <r>
      <t>영환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영님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영자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영숙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영옥</t>
    </r>
    <r>
      <rPr>
        <b/>
        <sz val="7"/>
        <color rgb="FF000000"/>
        <rFont val="맑은 고딕"/>
        <family val="3"/>
        <charset val="129"/>
        <scheme val="minor"/>
      </rPr>
      <t>.</t>
    </r>
    <r>
      <rPr>
        <b/>
        <sz val="7"/>
        <color rgb="FF000000"/>
        <rFont val="함초롬바탕"/>
        <family val="1"/>
        <charset val="129"/>
      </rPr>
      <t>동경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</si>
  <si>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131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10-5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</si>
  <si>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장세림</t>
  </si>
  <si>
    <t>0-8831-3500</t>
  </si>
  <si>
    <r>
      <t>은숙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인수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민식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민호</t>
    </r>
  </si>
  <si>
    <r>
      <t xml:space="preserve">북구 두암동 </t>
    </r>
    <r>
      <rPr>
        <b/>
        <sz val="9"/>
        <color rgb="FF000000"/>
        <rFont val="맑은 고딕"/>
        <family val="3"/>
        <charset val="129"/>
        <scheme val="minor"/>
      </rPr>
      <t>919-9</t>
    </r>
    <r>
      <rPr>
        <b/>
        <sz val="9"/>
        <color rgb="FF000000"/>
        <rFont val="함초롬바탕"/>
        <family val="1"/>
        <charset val="129"/>
      </rPr>
      <t>번지</t>
    </r>
  </si>
  <si>
    <r>
      <t>정금선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장공열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</si>
  <si>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조복실</t>
  </si>
  <si>
    <t>364-3761</t>
  </si>
  <si>
    <t>0-4019-3761</t>
  </si>
  <si>
    <t>김당호</t>
  </si>
  <si>
    <r>
      <t xml:space="preserve">서구 쌍촌동 버들주공ⓐ </t>
    </r>
    <r>
      <rPr>
        <b/>
        <sz val="9"/>
        <color rgb="FF000000"/>
        <rFont val="맑은 고딕"/>
        <family val="3"/>
        <charset val="129"/>
        <scheme val="minor"/>
      </rPr>
      <t>205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>호</t>
    </r>
  </si>
  <si>
    <r>
      <t>한말심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강영원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</si>
  <si>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366-2350</t>
  </si>
  <si>
    <t>0-3632-2350</t>
  </si>
  <si>
    <r>
      <t>경숙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성엽</t>
    </r>
  </si>
  <si>
    <r>
      <t xml:space="preserve">서구 월산로 </t>
    </r>
    <r>
      <rPr>
        <b/>
        <sz val="9"/>
        <color rgb="FF000000"/>
        <rFont val="맑은 고딕"/>
        <family val="3"/>
        <charset val="129"/>
        <scheme val="minor"/>
      </rPr>
      <t>245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4-12 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</si>
  <si>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김삼남</t>
  </si>
  <si>
    <t>0-8959-2845</t>
  </si>
  <si>
    <r>
      <t xml:space="preserve">서구 양동 휴먼시아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1101</t>
    </r>
    <r>
      <rPr>
        <b/>
        <sz val="9"/>
        <color rgb="FF000000"/>
        <rFont val="함초롬바탕"/>
        <family val="1"/>
        <charset val="129"/>
      </rPr>
      <t>호</t>
    </r>
  </si>
  <si>
    <t>이태강</t>
  </si>
  <si>
    <t>364-5016</t>
  </si>
  <si>
    <t>0-3173-5011</t>
  </si>
  <si>
    <t>이숙희</t>
  </si>
  <si>
    <r>
      <t xml:space="preserve">서구 광천효광길 </t>
    </r>
    <r>
      <rPr>
        <b/>
        <sz val="9"/>
        <color rgb="FF000000"/>
        <rFont val="맑은 고딕"/>
        <family val="3"/>
        <charset val="129"/>
        <scheme val="minor"/>
      </rPr>
      <t>25, B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인동ⓐ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</si>
  <si>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-1)</t>
    </r>
  </si>
  <si>
    <t>성</t>
  </si>
  <si>
    <t>도</t>
  </si>
  <si>
    <r>
      <t>강영원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한말심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</si>
  <si>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45.05.15</t>
  </si>
  <si>
    <r>
      <t>강영국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김수지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</si>
  <si>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84.02.20</t>
  </si>
  <si>
    <t>0-6274-8301</t>
  </si>
  <si>
    <r>
      <t xml:space="preserve">서구 칠성로 모아엘가 </t>
    </r>
    <r>
      <rPr>
        <b/>
        <sz val="9"/>
        <color rgb="FF000000"/>
        <rFont val="맑은 고딕"/>
        <family val="3"/>
        <charset val="129"/>
        <scheme val="minor"/>
      </rPr>
      <t>1311 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</si>
  <si>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고만석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고영희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</si>
  <si>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38.02.03</t>
  </si>
  <si>
    <t>0-3877-8376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</si>
  <si>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1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5</t>
    </r>
    <r>
      <rPr>
        <b/>
        <sz val="9"/>
        <color rgb="FF000000"/>
        <rFont val="함초롬바탕"/>
        <family val="1"/>
        <charset val="129"/>
      </rPr>
      <t>번지 세운빌라</t>
    </r>
  </si>
  <si>
    <r>
      <t>김승원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이수미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</si>
  <si>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0-8308-3733</t>
  </si>
  <si>
    <r>
      <t xml:space="preserve">북구 북문대로 </t>
    </r>
    <r>
      <rPr>
        <b/>
        <sz val="9"/>
        <color rgb="FF000000"/>
        <rFont val="맑은 고딕"/>
        <family val="3"/>
        <charset val="129"/>
        <scheme val="minor"/>
      </rPr>
      <t>242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11, 401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1304 (</t>
    </r>
    <r>
      <rPr>
        <b/>
        <sz val="9"/>
        <color rgb="FF000000"/>
        <rFont val="함초롬바탕"/>
        <family val="1"/>
        <charset val="129"/>
      </rPr>
      <t>동림동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푸른마을주공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단지ⓐ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</si>
  <si>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김시천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안금옥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</si>
  <si>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0-3610-2584</t>
  </si>
  <si>
    <t>김영근</t>
  </si>
  <si>
    <t>83.05.21</t>
  </si>
  <si>
    <t>0-5104-2521</t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</si>
  <si>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35-21 (</t>
    </r>
    <r>
      <rPr>
        <b/>
        <sz val="9"/>
        <color rgb="FF000000"/>
        <rFont val="함초롬바탕"/>
        <family val="1"/>
        <charset val="129"/>
      </rPr>
      <t>화정동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</si>
  <si>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김용득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이양순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</si>
  <si>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김현중</t>
  </si>
  <si>
    <t>85.12.31</t>
  </si>
  <si>
    <t>0-8358-4052</t>
  </si>
  <si>
    <r>
      <t xml:space="preserve">광산구 수완동 </t>
    </r>
    <r>
      <rPr>
        <b/>
        <sz val="9"/>
        <color rgb="FF000000"/>
        <rFont val="맑은 고딕"/>
        <family val="3"/>
        <charset val="129"/>
        <scheme val="minor"/>
      </rPr>
      <t>1255, 205</t>
    </r>
    <r>
      <rPr>
        <b/>
        <sz val="9"/>
        <color rgb="FF000000"/>
        <rFont val="함초롬바탕"/>
        <family val="1"/>
        <charset val="129"/>
      </rPr>
      <t>호</t>
    </r>
  </si>
  <si>
    <r>
      <t>김형태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장윤경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</si>
  <si>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410-9577</t>
  </si>
  <si>
    <t>0-7771-9597</t>
  </si>
  <si>
    <r>
      <t>준승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준민</t>
    </r>
  </si>
  <si>
    <r>
      <t xml:space="preserve">광산구 소촌로 </t>
    </r>
    <r>
      <rPr>
        <b/>
        <sz val="9"/>
        <color rgb="FF000000"/>
        <rFont val="맑은 고딕"/>
        <family val="3"/>
        <charset val="129"/>
        <scheme val="minor"/>
      </rPr>
      <t>64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36, 406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소촌동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대리수ⓐ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</si>
  <si>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류도선</t>
    </r>
    <r>
      <rPr>
        <b/>
        <sz val="9"/>
        <color rgb="FF0000FF"/>
        <rFont val="맑은 고딕"/>
        <family val="3"/>
        <charset val="129"/>
        <scheme val="minor"/>
      </rPr>
      <t>(</t>
    </r>
    <r>
      <rPr>
        <b/>
        <sz val="9"/>
        <color rgb="FF0000FF"/>
        <rFont val="함초롬바탕"/>
        <family val="1"/>
        <charset val="129"/>
      </rPr>
      <t>김현진</t>
    </r>
    <r>
      <rPr>
        <b/>
        <sz val="9"/>
        <color rgb="FF0000FF"/>
        <rFont val="맑은 고딕"/>
        <family val="3"/>
        <charset val="129"/>
        <scheme val="minor"/>
      </rPr>
      <t>)</t>
    </r>
  </si>
  <si>
    <t>456-7133</t>
  </si>
  <si>
    <t>0-4624-7133</t>
  </si>
  <si>
    <r>
      <t xml:space="preserve">서구 상무민주로 </t>
    </r>
    <r>
      <rPr>
        <b/>
        <sz val="9"/>
        <color rgb="FF000000"/>
        <rFont val="맑은 고딕"/>
        <family val="3"/>
        <charset val="129"/>
        <scheme val="minor"/>
      </rPr>
      <t>120, 203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우미아트빌ⓐ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</si>
  <si>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박상기</t>
  </si>
  <si>
    <t>0-3625-5264</t>
  </si>
  <si>
    <t>세은</t>
  </si>
  <si>
    <r>
      <t xml:space="preserve">동구 계림동 두산위브ⓐ </t>
    </r>
    <r>
      <rPr>
        <b/>
        <sz val="9"/>
        <color rgb="FF000000"/>
        <rFont val="맑은 고딕"/>
        <family val="3"/>
        <charset val="129"/>
        <scheme val="minor"/>
      </rPr>
      <t>111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1503</t>
    </r>
    <r>
      <rPr>
        <b/>
        <sz val="9"/>
        <color rgb="FF000000"/>
        <rFont val="함초롬바탕"/>
        <family val="1"/>
        <charset val="129"/>
      </rPr>
      <t>호</t>
    </r>
  </si>
  <si>
    <r>
      <t>반승남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김서라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</si>
  <si>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73.05.04</t>
  </si>
  <si>
    <t>0-8846-0720</t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</si>
  <si>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205 107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1903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</si>
  <si>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백운호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김숙희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</si>
  <si>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0-8600-1566</t>
  </si>
  <si>
    <r>
      <t xml:space="preserve">서구 치평로 </t>
    </r>
    <r>
      <rPr>
        <b/>
        <sz val="9"/>
        <color rgb="FF000000"/>
        <rFont val="맑은 고딕"/>
        <family val="3"/>
        <charset val="129"/>
        <scheme val="minor"/>
      </rPr>
      <t>77, 108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1806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</si>
  <si>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성인경</t>
  </si>
  <si>
    <t>78.05.05</t>
  </si>
  <si>
    <t>0-5228-0356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</si>
  <si>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화정센트럴파크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</si>
  <si>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손대영</t>
  </si>
  <si>
    <t>0-3636-1220</t>
  </si>
  <si>
    <r>
      <t xml:space="preserve">서구 하남대로 </t>
    </r>
    <r>
      <rPr>
        <b/>
        <sz val="9"/>
        <color rgb="FF000000"/>
        <rFont val="맑은 고딕"/>
        <family val="3"/>
        <charset val="129"/>
        <scheme val="minor"/>
      </rPr>
      <t>710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5, 602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동천동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광주동림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>휴먼시아</t>
    </r>
    <r>
      <rPr>
        <b/>
        <sz val="9"/>
        <color rgb="FF000000"/>
        <rFont val="맑은 고딕"/>
        <family val="3"/>
        <charset val="129"/>
        <scheme val="minor"/>
      </rPr>
      <t>6</t>
    </r>
    <r>
      <rPr>
        <b/>
        <sz val="9"/>
        <color rgb="FF000000"/>
        <rFont val="함초롬바탕"/>
        <family val="1"/>
        <charset val="129"/>
      </rPr>
      <t>단지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</si>
  <si>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송신교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장연희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</si>
  <si>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66.10.15</t>
  </si>
  <si>
    <t>0-3647-1265</t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</si>
  <si>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337 </t>
    </r>
    <r>
      <rPr>
        <b/>
        <sz val="9"/>
        <color rgb="FF000000"/>
        <rFont val="함초롬바탕"/>
        <family val="1"/>
        <charset val="129"/>
      </rPr>
      <t xml:space="preserve">해광샹그릴라센트럴 </t>
    </r>
    <r>
      <rPr>
        <b/>
        <sz val="9"/>
        <color rgb="FF000000"/>
        <rFont val="맑은 고딕"/>
        <family val="3"/>
        <charset val="129"/>
        <scheme val="minor"/>
      </rPr>
      <t>1112</t>
    </r>
    <r>
      <rPr>
        <b/>
        <sz val="9"/>
        <color rgb="FF000000"/>
        <rFont val="함초롬바탕"/>
        <family val="1"/>
        <charset val="129"/>
      </rPr>
      <t>호</t>
    </r>
  </si>
  <si>
    <r>
      <t>송영남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김현미</t>
    </r>
    <r>
      <rPr>
        <b/>
        <sz val="8"/>
        <color rgb="FF000000"/>
        <rFont val="맑은 고딕"/>
        <family val="3"/>
        <charset val="129"/>
        <scheme val="minor"/>
      </rPr>
      <t>B)</t>
    </r>
  </si>
  <si>
    <t>0-8329-9114</t>
  </si>
  <si>
    <r>
      <t>양진열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문명옥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</si>
  <si>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0-4277-8979</t>
  </si>
  <si>
    <t>양조금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</si>
  <si>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806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</si>
  <si>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양진호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강공심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</si>
  <si>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0-4611-3091</t>
  </si>
  <si>
    <t>양현용</t>
  </si>
  <si>
    <t>0-8432-1771</t>
  </si>
  <si>
    <r>
      <t xml:space="preserve">남구 회재로 </t>
    </r>
    <r>
      <rPr>
        <b/>
        <sz val="9"/>
        <color rgb="FF000000"/>
        <rFont val="맑은 고딕"/>
        <family val="3"/>
        <charset val="129"/>
        <scheme val="minor"/>
      </rPr>
      <t>1186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29, 21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주월동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</si>
  <si>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오중록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문현아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</si>
  <si>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0-6818-9109</t>
  </si>
  <si>
    <r>
      <t xml:space="preserve">광산구 풍영로 </t>
    </r>
    <r>
      <rPr>
        <b/>
        <sz val="9"/>
        <color rgb="FF000000"/>
        <rFont val="맑은 고딕"/>
        <family val="3"/>
        <charset val="129"/>
        <scheme val="minor"/>
      </rPr>
      <t>294-8 101-504 (</t>
    </r>
    <r>
      <rPr>
        <b/>
        <sz val="9"/>
        <color rgb="FF000000"/>
        <rFont val="함초롬바탕"/>
        <family val="1"/>
        <charset val="129"/>
      </rPr>
      <t>장덕동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부영ⓐ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</si>
  <si>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이상민</t>
  </si>
  <si>
    <t>80.02.13</t>
  </si>
  <si>
    <t>0-4946-5557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</si>
  <si>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</si>
  <si>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이석노</t>
  </si>
  <si>
    <t>0-3941-3434</t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</si>
  <si>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119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22-2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</si>
  <si>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이태호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이수정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</si>
  <si>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0-9070-1111</t>
  </si>
  <si>
    <t>장헌중</t>
  </si>
  <si>
    <t>79.10.31</t>
  </si>
  <si>
    <t>0-8247-1667</t>
  </si>
  <si>
    <t>광산구 수등로</t>
  </si>
  <si>
    <r>
      <t>정필주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허은지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</si>
  <si>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80.06.13</t>
  </si>
  <si>
    <t>0-9631-2804</t>
  </si>
  <si>
    <r>
      <t xml:space="preserve">광산구 수등로 </t>
    </r>
    <r>
      <rPr>
        <b/>
        <sz val="9"/>
        <color rgb="FF000000"/>
        <rFont val="맑은 고딕"/>
        <family val="3"/>
        <charset val="129"/>
        <scheme val="minor"/>
      </rPr>
      <t>280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신가호반ⓐ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</si>
  <si>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조성부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손경님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</si>
  <si>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64.10.27</t>
  </si>
  <si>
    <t>0-3324-7976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</si>
  <si>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307-11 310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1403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</si>
  <si>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주정훈</t>
  </si>
  <si>
    <t>83.07.28</t>
  </si>
  <si>
    <t>0-9112-2585</t>
  </si>
  <si>
    <t>남구 진월동 호반ⓐ</t>
  </si>
  <si>
    <t>최명석</t>
  </si>
  <si>
    <t>한 준</t>
  </si>
  <si>
    <t>67.10.06</t>
  </si>
  <si>
    <t>0-5521-8911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</si>
  <si>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</si>
  <si>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남</t>
    </r>
    <r>
      <rPr>
        <b/>
        <sz val="14"/>
        <color rgb="FF000000"/>
        <rFont val="맑은 고딕"/>
        <family val="3"/>
        <charset val="129"/>
        <scheme val="minor"/>
      </rPr>
      <t>-2)</t>
    </r>
  </si>
  <si>
    <r>
      <t>이름</t>
    </r>
    <r>
      <rPr>
        <b/>
        <sz val="10"/>
        <color rgb="FF0D0D0D"/>
        <rFont val="맑은 고딕"/>
        <family val="3"/>
        <charset val="129"/>
        <scheme val="minor"/>
      </rPr>
      <t>(</t>
    </r>
    <r>
      <rPr>
        <b/>
        <sz val="10"/>
        <color rgb="FF0D0D0D"/>
        <rFont val="함초롬바탕"/>
        <family val="1"/>
        <charset val="129"/>
      </rPr>
      <t>배우자</t>
    </r>
    <r>
      <rPr>
        <b/>
        <sz val="10"/>
        <color rgb="FF0D0D0D"/>
        <rFont val="맑은 고딕"/>
        <family val="3"/>
        <charset val="129"/>
        <scheme val="minor"/>
      </rPr>
      <t>)</t>
    </r>
  </si>
  <si>
    <t>황오중</t>
  </si>
  <si>
    <t>49.09.14</t>
  </si>
  <si>
    <t>0-3904-0772</t>
  </si>
  <si>
    <r>
      <t xml:space="preserve">서구 광천동 </t>
    </r>
    <r>
      <rPr>
        <b/>
        <sz val="9"/>
        <color rgb="FF000000"/>
        <rFont val="맑은 고딕"/>
        <family val="3"/>
        <charset val="129"/>
        <scheme val="minor"/>
      </rPr>
      <t>525</t>
    </r>
    <r>
      <rPr>
        <b/>
        <sz val="9"/>
        <color rgb="FF000000"/>
        <rFont val="함초롬바탕"/>
        <family val="1"/>
        <charset val="129"/>
      </rPr>
      <t xml:space="preserve">번지 </t>
    </r>
    <r>
      <rPr>
        <b/>
        <sz val="9"/>
        <color rgb="FF000000"/>
        <rFont val="맑은 고딕"/>
        <family val="3"/>
        <charset val="129"/>
        <scheme val="minor"/>
      </rPr>
      <t>3</t>
    </r>
    <r>
      <rPr>
        <b/>
        <sz val="9"/>
        <color rgb="FF000000"/>
        <rFont val="함초롬바탕"/>
        <family val="1"/>
        <charset val="129"/>
      </rPr>
      <t>층</t>
    </r>
  </si>
  <si>
    <t>김정환</t>
  </si>
  <si>
    <t>0-2591-7165</t>
  </si>
  <si>
    <r>
      <t xml:space="preserve">서구 월산로 </t>
    </r>
    <r>
      <rPr>
        <b/>
        <sz val="9"/>
        <color rgb="FF000000"/>
        <rFont val="맑은 고딕"/>
        <family val="3"/>
        <charset val="129"/>
        <scheme val="minor"/>
      </rPr>
      <t>210, 102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농성동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중흥파크맨션ⓐ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</si>
  <si>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“</t>
  </si>
  <si>
    <r>
      <t>문철주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이은숙</t>
    </r>
    <r>
      <rPr>
        <b/>
        <sz val="9"/>
        <color rgb="FF000000"/>
        <rFont val="맑은 고딕"/>
        <family val="3"/>
        <charset val="129"/>
        <scheme val="minor"/>
      </rPr>
      <t>B)</t>
    </r>
  </si>
  <si>
    <r>
      <t>이태훈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김경숙</t>
    </r>
    <r>
      <rPr>
        <b/>
        <sz val="9"/>
        <color rgb="FF000000"/>
        <rFont val="맑은 고딕"/>
        <family val="3"/>
        <charset val="129"/>
        <scheme val="minor"/>
      </rPr>
      <t>B)</t>
    </r>
  </si>
  <si>
    <t>0-9883-3073</t>
  </si>
  <si>
    <r>
      <t>수현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가현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선영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아인</t>
    </r>
  </si>
  <si>
    <r>
      <t xml:space="preserve">북구 천변우로 </t>
    </r>
    <r>
      <rPr>
        <b/>
        <sz val="9"/>
        <color rgb="FF000000"/>
        <rFont val="맑은 고딕"/>
        <family val="3"/>
        <charset val="129"/>
        <scheme val="minor"/>
      </rPr>
      <t>79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77, 103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한국아델리움ⓐ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</si>
  <si>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염성열</t>
  </si>
  <si>
    <t>90.12.10</t>
  </si>
  <si>
    <t>0-9863-8886</t>
  </si>
  <si>
    <r>
      <t xml:space="preserve">동구 경양로 </t>
    </r>
    <r>
      <rPr>
        <b/>
        <sz val="9"/>
        <color rgb="FF000000"/>
        <rFont val="맑은 고딕"/>
        <family val="3"/>
        <charset val="129"/>
        <scheme val="minor"/>
      </rPr>
      <t>234 (</t>
    </r>
    <r>
      <rPr>
        <b/>
        <sz val="9"/>
        <color rgb="FF000000"/>
        <rFont val="함초롬바탕"/>
        <family val="1"/>
        <charset val="129"/>
      </rPr>
      <t>계림동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그랜드센트럴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</si>
  <si>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이경일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나수아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</si>
  <si>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93.04.03</t>
  </si>
  <si>
    <t>0-4241-2553</t>
  </si>
  <si>
    <t>루다</t>
  </si>
  <si>
    <r>
      <t xml:space="preserve">북구 서양로 </t>
    </r>
    <r>
      <rPr>
        <b/>
        <sz val="9"/>
        <color rgb="FF000000"/>
        <rFont val="맑은 고딕"/>
        <family val="3"/>
        <charset val="129"/>
        <scheme val="minor"/>
      </rPr>
      <t>61 (</t>
    </r>
    <r>
      <rPr>
        <b/>
        <sz val="9"/>
        <color rgb="FF000000"/>
        <rFont val="함초롬바탕"/>
        <family val="1"/>
        <charset val="129"/>
      </rPr>
      <t>중흥동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</si>
  <si>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이성주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양미라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</si>
  <si>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87.06.03</t>
  </si>
  <si>
    <t>0-5501-5997</t>
  </si>
  <si>
    <r>
      <t xml:space="preserve">북구 임동 국제미소래ⓐ </t>
    </r>
    <r>
      <rPr>
        <b/>
        <sz val="9"/>
        <color rgb="FF000000"/>
        <rFont val="맑은 고딕"/>
        <family val="3"/>
        <charset val="129"/>
        <scheme val="minor"/>
      </rPr>
      <t>202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>호</t>
    </r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</si>
  <si>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-1)</t>
    </r>
    <r>
      <rPr>
        <b/>
        <sz val="16"/>
        <color rgb="FF000000"/>
        <rFont val="맑은 고딕"/>
        <family val="3"/>
        <charset val="129"/>
        <scheme val="minor"/>
      </rPr>
      <t xml:space="preserve"> </t>
    </r>
  </si>
  <si>
    <t>성도</t>
  </si>
  <si>
    <t>강민호</t>
  </si>
  <si>
    <t>0-9431-2282</t>
  </si>
  <si>
    <t>북구 매곡동 엘리체</t>
  </si>
  <si>
    <t>고영희</t>
  </si>
  <si>
    <t>59.10.17</t>
  </si>
  <si>
    <r>
      <t>김삼순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안익순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</si>
  <si>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373-2773</t>
  </si>
  <si>
    <t>0-9789-2772</t>
  </si>
  <si>
    <r>
      <t>금옥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경순</t>
    </r>
  </si>
  <si>
    <r>
      <t xml:space="preserve">서구 유덕로 </t>
    </r>
    <r>
      <rPr>
        <b/>
        <sz val="9"/>
        <color rgb="FF000000"/>
        <rFont val="맑은 고딕"/>
        <family val="3"/>
        <charset val="129"/>
        <scheme val="minor"/>
      </rPr>
      <t>27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10 (</t>
    </r>
    <r>
      <rPr>
        <b/>
        <sz val="9"/>
        <color rgb="FF000000"/>
        <rFont val="함초롬바탕"/>
        <family val="1"/>
        <charset val="129"/>
      </rPr>
      <t>유촌동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 xml:space="preserve">광명빌라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>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</si>
  <si>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김수경</t>
  </si>
  <si>
    <t>0-5812-0577</t>
  </si>
  <si>
    <r>
      <t xml:space="preserve">북구 금호로 </t>
    </r>
    <r>
      <rPr>
        <b/>
        <sz val="9"/>
        <color rgb="FF000000"/>
        <rFont val="맑은 고딕"/>
        <family val="3"/>
        <charset val="129"/>
        <scheme val="minor"/>
      </rPr>
      <t>54, 203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일신ⓐ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</si>
  <si>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김수지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강영국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</si>
  <si>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83.01.05</t>
  </si>
  <si>
    <r>
      <t xml:space="preserve">서구 칠성로 모아엘가 </t>
    </r>
    <r>
      <rPr>
        <b/>
        <sz val="9"/>
        <color rgb="FF000000"/>
        <rFont val="맑은 고딕"/>
        <family val="3"/>
        <charset val="129"/>
        <scheme val="minor"/>
      </rPr>
      <t>1311</t>
    </r>
  </si>
  <si>
    <r>
      <t>서구 월드컵</t>
    </r>
    <r>
      <rPr>
        <b/>
        <sz val="9"/>
        <color rgb="FF000000"/>
        <rFont val="맑은 고딕"/>
        <family val="3"/>
        <charset val="129"/>
        <scheme val="minor"/>
      </rPr>
      <t>4</t>
    </r>
    <r>
      <rPr>
        <b/>
        <sz val="9"/>
        <color rgb="FF000000"/>
        <rFont val="함초롬바탕"/>
        <family val="1"/>
        <charset val="129"/>
      </rPr>
      <t xml:space="preserve">강로 </t>
    </r>
    <r>
      <rPr>
        <b/>
        <sz val="9"/>
        <color rgb="FF000000"/>
        <rFont val="맑은 고딕"/>
        <family val="3"/>
        <charset val="129"/>
        <scheme val="minor"/>
      </rPr>
      <t>28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35-21</t>
    </r>
  </si>
  <si>
    <t>김유경</t>
  </si>
  <si>
    <t>-75.12.25</t>
  </si>
  <si>
    <t>0-7595-6157</t>
  </si>
  <si>
    <t>민우</t>
  </si>
  <si>
    <r>
      <t xml:space="preserve">동구 독립로 </t>
    </r>
    <r>
      <rPr>
        <b/>
        <sz val="9"/>
        <color rgb="FF000000"/>
        <rFont val="맑은 고딕"/>
        <family val="3"/>
        <charset val="129"/>
        <scheme val="minor"/>
      </rPr>
      <t>226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5-10 </t>
    </r>
    <r>
      <rPr>
        <b/>
        <sz val="9"/>
        <color rgb="FF000000"/>
        <rFont val="함초롬바탕"/>
        <family val="1"/>
        <charset val="129"/>
      </rPr>
      <t xml:space="preserve">해리티지오피스텔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902</t>
    </r>
    <r>
      <rPr>
        <b/>
        <sz val="9"/>
        <color rgb="FF000000"/>
        <rFont val="함초롬바탕"/>
        <family val="1"/>
        <charset val="129"/>
      </rPr>
      <t>호</t>
    </r>
  </si>
  <si>
    <t>김은실</t>
  </si>
  <si>
    <t>74.08.13</t>
  </si>
  <si>
    <t>0-2978-0856</t>
  </si>
  <si>
    <r>
      <t xml:space="preserve">서구 화정로 </t>
    </r>
    <r>
      <rPr>
        <b/>
        <sz val="9"/>
        <color rgb="FF000000"/>
        <rFont val="맑은 고딕"/>
        <family val="3"/>
        <charset val="129"/>
        <scheme val="minor"/>
      </rPr>
      <t>279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22 302</t>
    </r>
    <r>
      <rPr>
        <b/>
        <sz val="9"/>
        <color rgb="FF000000"/>
        <rFont val="함초롬바탕"/>
        <family val="1"/>
        <charset val="129"/>
      </rPr>
      <t>호</t>
    </r>
  </si>
  <si>
    <t>노순녀</t>
  </si>
  <si>
    <t>59.11.09</t>
  </si>
  <si>
    <t>0-9434-0577</t>
  </si>
  <si>
    <t>현중</t>
  </si>
  <si>
    <r>
      <t xml:space="preserve">북구 운암동 </t>
    </r>
    <r>
      <rPr>
        <b/>
        <sz val="9"/>
        <color rgb="FF000000"/>
        <rFont val="맑은 고딕"/>
        <family val="3"/>
        <charset val="129"/>
        <scheme val="minor"/>
      </rPr>
      <t xml:space="preserve">124-7 </t>
    </r>
    <r>
      <rPr>
        <b/>
        <sz val="9"/>
        <color rgb="FF000000"/>
        <rFont val="함초롬바탕"/>
        <family val="1"/>
        <charset val="129"/>
      </rPr>
      <t xml:space="preserve">일신가든 </t>
    </r>
    <r>
      <rPr>
        <b/>
        <sz val="9"/>
        <color rgb="FF000000"/>
        <rFont val="맑은 고딕"/>
        <family val="3"/>
        <charset val="129"/>
        <scheme val="minor"/>
      </rPr>
      <t>203</t>
    </r>
    <r>
      <rPr>
        <b/>
        <sz val="9"/>
        <color rgb="FF000000"/>
        <rFont val="함초롬바탕"/>
        <family val="1"/>
        <charset val="129"/>
      </rPr>
      <t>호</t>
    </r>
  </si>
  <si>
    <t>박귀덕</t>
  </si>
  <si>
    <t>62.11.05</t>
  </si>
  <si>
    <t>0-4610-9972</t>
  </si>
  <si>
    <r>
      <t xml:space="preserve">북구 동림동 푸른마을주공ⓐ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1001</t>
    </r>
    <r>
      <rPr>
        <b/>
        <sz val="9"/>
        <color rgb="FF000000"/>
        <rFont val="함초롬바탕"/>
        <family val="1"/>
        <charset val="129"/>
      </rPr>
      <t>호</t>
    </r>
  </si>
  <si>
    <t>박세은</t>
  </si>
  <si>
    <t>02.05.17</t>
  </si>
  <si>
    <t>0-5439-5264</t>
  </si>
  <si>
    <r>
      <t>박상기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부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</si>
  <si>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 xml:space="preserve">동구 계림동 두산위브ⓐ </t>
    </r>
    <r>
      <rPr>
        <b/>
        <sz val="9"/>
        <color rgb="FF000000"/>
        <rFont val="맑은 고딕"/>
        <family val="3"/>
        <charset val="129"/>
        <scheme val="minor"/>
      </rPr>
      <t>111-1503</t>
    </r>
  </si>
  <si>
    <t>등록</t>
  </si>
  <si>
    <r>
      <t>박수천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</si>
  <si>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05.06.16</t>
  </si>
  <si>
    <t>0-4149-9571</t>
  </si>
  <si>
    <r>
      <t xml:space="preserve">서구 상무대로 </t>
    </r>
    <r>
      <rPr>
        <b/>
        <sz val="9"/>
        <color rgb="FF000000"/>
        <rFont val="맑은 고딕"/>
        <family val="3"/>
        <charset val="129"/>
        <scheme val="minor"/>
      </rPr>
      <t>1005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17-15 </t>
    </r>
    <r>
      <rPr>
        <b/>
        <sz val="9"/>
        <color rgb="FF000000"/>
        <rFont val="함초롬바탕"/>
        <family val="1"/>
        <charset val="129"/>
      </rPr>
      <t>내방동리치빌</t>
    </r>
  </si>
  <si>
    <t>박신영</t>
  </si>
  <si>
    <t>82.01.18</t>
  </si>
  <si>
    <t>0-7377-6928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</si>
  <si>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193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25,102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화정센트럴파크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</si>
  <si>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박예지</t>
  </si>
  <si>
    <t>93.01.05</t>
  </si>
  <si>
    <t>0-3958-8942</t>
  </si>
  <si>
    <t>광산구 송정동</t>
  </si>
  <si>
    <r>
      <t>박정희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</si>
  <si>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89.11.21</t>
  </si>
  <si>
    <t>0-7307-5791</t>
  </si>
  <si>
    <r>
      <t xml:space="preserve">북구 영산제로 </t>
    </r>
    <r>
      <rPr>
        <b/>
        <sz val="9"/>
        <color rgb="FF000000"/>
        <rFont val="맑은 고딕"/>
        <family val="3"/>
        <charset val="129"/>
        <scheme val="minor"/>
      </rPr>
      <t>110 103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607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연제주공ⓐ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</si>
  <si>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오하나</t>
  </si>
  <si>
    <t>94.02.25</t>
  </si>
  <si>
    <t>0-7149-1071</t>
  </si>
  <si>
    <r>
      <t xml:space="preserve">서구 상무평화로 </t>
    </r>
    <r>
      <rPr>
        <b/>
        <sz val="9"/>
        <color rgb="FF000000"/>
        <rFont val="맑은 고딕"/>
        <family val="3"/>
        <charset val="129"/>
        <scheme val="minor"/>
      </rPr>
      <t>64, 106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701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치평동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상무지구 라인동산ⓐ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</si>
  <si>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유 정</t>
  </si>
  <si>
    <t>79.04.18</t>
  </si>
  <si>
    <t>0-2851-5241</t>
  </si>
  <si>
    <r>
      <t xml:space="preserve">북구 동림동 </t>
    </r>
    <r>
      <rPr>
        <b/>
        <sz val="9"/>
        <color rgb="FF000000"/>
        <rFont val="맑은 고딕"/>
        <family val="3"/>
        <charset val="129"/>
        <scheme val="minor"/>
      </rPr>
      <t>43</t>
    </r>
    <r>
      <rPr>
        <b/>
        <sz val="9"/>
        <color rgb="FF000000"/>
        <rFont val="함초롬바탕"/>
        <family val="1"/>
        <charset val="129"/>
      </rPr>
      <t>번길</t>
    </r>
  </si>
  <si>
    <t>유지은</t>
  </si>
  <si>
    <t>79.07.03</t>
  </si>
  <si>
    <t>0-9233-8639</t>
  </si>
  <si>
    <r>
      <t xml:space="preserve">서구 화운로 </t>
    </r>
    <r>
      <rPr>
        <b/>
        <sz val="9"/>
        <color rgb="FF000000"/>
        <rFont val="맑은 고딕"/>
        <family val="3"/>
        <charset val="129"/>
        <scheme val="minor"/>
      </rPr>
      <t>303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23</t>
    </r>
  </si>
  <si>
    <t>임정숙</t>
  </si>
  <si>
    <t>48.03.02</t>
  </si>
  <si>
    <t>0-7566-4282</t>
  </si>
  <si>
    <r>
      <t xml:space="preserve">북구 천변우로 리버파크 </t>
    </r>
    <r>
      <rPr>
        <b/>
        <sz val="9"/>
        <color rgb="FF000000"/>
        <rFont val="맑은 고딕"/>
        <family val="3"/>
        <charset val="129"/>
        <scheme val="minor"/>
      </rPr>
      <t>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>호</t>
    </r>
  </si>
  <si>
    <t>장노덕</t>
  </si>
  <si>
    <t>이형술</t>
  </si>
  <si>
    <r>
      <t xml:space="preserve">서구 광천효광길 </t>
    </r>
    <r>
      <rPr>
        <b/>
        <sz val="9"/>
        <color rgb="FF000000"/>
        <rFont val="맑은 고딕"/>
        <family val="3"/>
        <charset val="129"/>
        <scheme val="minor"/>
      </rPr>
      <t>6, 109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남화ⓐ</t>
    </r>
    <r>
      <rPr>
        <b/>
        <sz val="9"/>
        <color rgb="FF000000"/>
        <rFont val="맑은 고딕"/>
        <family val="3"/>
        <charset val="129"/>
        <scheme val="minor"/>
      </rPr>
      <t xml:space="preserve">) </t>
    </r>
  </si>
  <si>
    <r>
      <t>장선자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이석훈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</si>
  <si>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0-3318-3464</t>
  </si>
  <si>
    <r>
      <t xml:space="preserve">광산구 목련로 </t>
    </r>
    <r>
      <rPr>
        <b/>
        <sz val="9"/>
        <color rgb="FF000000"/>
        <rFont val="맑은 고딕"/>
        <family val="3"/>
        <charset val="129"/>
        <scheme val="minor"/>
      </rPr>
      <t>153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143, 801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운남동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운남</t>
    </r>
    <r>
      <rPr>
        <b/>
        <sz val="9"/>
        <color rgb="FF000000"/>
        <rFont val="맑은 고딕"/>
        <family val="3"/>
        <charset val="129"/>
        <scheme val="minor"/>
      </rPr>
      <t>8</t>
    </r>
    <r>
      <rPr>
        <b/>
        <sz val="9"/>
        <color rgb="FF000000"/>
        <rFont val="함초롬바탕"/>
        <family val="1"/>
        <charset val="129"/>
      </rPr>
      <t>단지 주공ⓐ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</si>
  <si>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장순덕</t>
  </si>
  <si>
    <t>72-01.06</t>
  </si>
  <si>
    <t>0-8607-7908</t>
  </si>
  <si>
    <r>
      <t xml:space="preserve">서구 천변좌로 </t>
    </r>
    <r>
      <rPr>
        <b/>
        <sz val="9"/>
        <color rgb="FF000000"/>
        <rFont val="맑은 고딕"/>
        <family val="3"/>
        <charset val="129"/>
        <scheme val="minor"/>
      </rPr>
      <t>56, 101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801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힐스테이트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</si>
  <si>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조민숙</t>
  </si>
  <si>
    <t>72.01.11</t>
  </si>
  <si>
    <t>0-7157-7159</t>
  </si>
  <si>
    <r>
      <t xml:space="preserve">북구 양산동 금광ⓐ </t>
    </r>
    <r>
      <rPr>
        <b/>
        <sz val="9"/>
        <color rgb="FF000000"/>
        <rFont val="맑은 고딕"/>
        <family val="3"/>
        <charset val="129"/>
        <scheme val="minor"/>
      </rPr>
      <t>101-612</t>
    </r>
  </si>
  <si>
    <t>최소연</t>
  </si>
  <si>
    <t>87.02.17</t>
  </si>
  <si>
    <t>0-8217-1541</t>
  </si>
  <si>
    <t>로운</t>
  </si>
  <si>
    <r>
      <t>서구 화개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로 </t>
    </r>
    <r>
      <rPr>
        <b/>
        <sz val="9"/>
        <color rgb="FF000000"/>
        <rFont val="맑은 고딕"/>
        <family val="3"/>
        <charset val="129"/>
        <scheme val="minor"/>
      </rPr>
      <t>10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6-12</t>
    </r>
  </si>
  <si>
    <t>38.05.26</t>
  </si>
  <si>
    <r>
      <t>해심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공심</t>
    </r>
  </si>
  <si>
    <r>
      <t xml:space="preserve">서구 죽봉대로 </t>
    </r>
    <r>
      <rPr>
        <b/>
        <sz val="9"/>
        <color rgb="FF000000"/>
        <rFont val="맑은 고딕"/>
        <family val="3"/>
        <charset val="129"/>
        <scheme val="minor"/>
      </rPr>
      <t>120</t>
    </r>
    <r>
      <rPr>
        <b/>
        <sz val="9"/>
        <color rgb="FF000000"/>
        <rFont val="함초롬바탕"/>
        <family val="1"/>
        <charset val="129"/>
      </rPr>
      <t xml:space="preserve">번길 모아원룸 </t>
    </r>
    <r>
      <rPr>
        <b/>
        <sz val="9"/>
        <color rgb="FF000000"/>
        <rFont val="맑은 고딕"/>
        <family val="3"/>
        <charset val="129"/>
        <scheme val="minor"/>
      </rPr>
      <t>105</t>
    </r>
    <r>
      <rPr>
        <b/>
        <sz val="9"/>
        <color rgb="FF000000"/>
        <rFont val="함초롬바탕"/>
        <family val="1"/>
        <charset val="129"/>
      </rPr>
      <t>호</t>
    </r>
  </si>
  <si>
    <t>최유정</t>
  </si>
  <si>
    <t>83.06.18</t>
  </si>
  <si>
    <t>0-9063-1264</t>
  </si>
  <si>
    <r>
      <t xml:space="preserve">남구 효천중앙로 </t>
    </r>
    <r>
      <rPr>
        <b/>
        <sz val="9"/>
        <color rgb="FF000000"/>
        <rFont val="맑은 고딕"/>
        <family val="3"/>
        <charset val="129"/>
        <scheme val="minor"/>
      </rPr>
      <t>21 104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1105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임암동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중흥에스클레스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</si>
  <si>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최주연</t>
  </si>
  <si>
    <t>83.05.18</t>
  </si>
  <si>
    <t>0-7258-5977</t>
  </si>
  <si>
    <r>
      <t xml:space="preserve">북구 설죽로 </t>
    </r>
    <r>
      <rPr>
        <b/>
        <sz val="9"/>
        <color rgb="FF000000"/>
        <rFont val="맑은 고딕"/>
        <family val="3"/>
        <charset val="129"/>
        <scheme val="minor"/>
      </rPr>
      <t xml:space="preserve">407 </t>
    </r>
    <r>
      <rPr>
        <b/>
        <sz val="9"/>
        <color rgb="FF000000"/>
        <rFont val="함초롬바탕"/>
        <family val="1"/>
        <charset val="129"/>
      </rPr>
      <t xml:space="preserve">삼각그린타운 </t>
    </r>
    <r>
      <rPr>
        <b/>
        <sz val="9"/>
        <color rgb="FF000000"/>
        <rFont val="맑은 고딕"/>
        <family val="3"/>
        <charset val="129"/>
        <scheme val="minor"/>
      </rPr>
      <t>112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1203</t>
    </r>
    <r>
      <rPr>
        <b/>
        <sz val="9"/>
        <color rgb="FF000000"/>
        <rFont val="함초롬바탕"/>
        <family val="1"/>
        <charset val="129"/>
      </rPr>
      <t>호</t>
    </r>
  </si>
  <si>
    <t>최진아</t>
  </si>
  <si>
    <t>0-3122-5494</t>
  </si>
  <si>
    <t>채은</t>
  </si>
  <si>
    <r>
      <t xml:space="preserve">남구 봉선중앙길 </t>
    </r>
    <r>
      <rPr>
        <b/>
        <sz val="9"/>
        <color rgb="FF000000"/>
        <rFont val="맑은 고딕"/>
        <family val="3"/>
        <charset val="129"/>
        <scheme val="minor"/>
      </rPr>
      <t xml:space="preserve">43 </t>
    </r>
    <r>
      <rPr>
        <b/>
        <sz val="9"/>
        <color rgb="FF000000"/>
        <rFont val="함초롬바탕"/>
        <family val="1"/>
        <charset val="129"/>
      </rPr>
      <t xml:space="preserve">아델리움ⓐ </t>
    </r>
    <r>
      <rPr>
        <b/>
        <sz val="9"/>
        <color rgb="FF000000"/>
        <rFont val="맑은 고딕"/>
        <family val="3"/>
        <charset val="129"/>
        <scheme val="minor"/>
      </rPr>
      <t>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502</t>
    </r>
    <r>
      <rPr>
        <b/>
        <sz val="9"/>
        <color rgb="FF000000"/>
        <rFont val="함초롬바탕"/>
        <family val="1"/>
        <charset val="129"/>
      </rPr>
      <t>호</t>
    </r>
  </si>
  <si>
    <r>
      <t>한혜지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청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</si>
  <si>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01.11.27</t>
  </si>
  <si>
    <t>0-2994-6070</t>
  </si>
  <si>
    <r>
      <t xml:space="preserve">북구 임동로 </t>
    </r>
    <r>
      <rPr>
        <b/>
        <sz val="9"/>
        <color rgb="FF000000"/>
        <rFont val="맑은 고딕"/>
        <family val="3"/>
        <charset val="129"/>
        <scheme val="minor"/>
      </rPr>
      <t>7, 108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1502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중흥</t>
    </r>
    <r>
      <rPr>
        <b/>
        <sz val="9"/>
        <color rgb="FF000000"/>
        <rFont val="맑은 고딕"/>
        <family val="3"/>
        <charset val="129"/>
        <scheme val="minor"/>
      </rPr>
      <t>S</t>
    </r>
    <r>
      <rPr>
        <b/>
        <sz val="9"/>
        <color rgb="FF000000"/>
        <rFont val="함초롬바탕"/>
        <family val="1"/>
        <charset val="129"/>
      </rPr>
      <t>클래스ⓐ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</si>
  <si>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홍륜하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김시온</t>
    </r>
    <r>
      <rPr>
        <b/>
        <sz val="9"/>
        <color rgb="FF000000"/>
        <rFont val="맑은 고딕"/>
        <family val="3"/>
        <charset val="129"/>
        <scheme val="minor"/>
      </rPr>
      <t>))</t>
    </r>
  </si>
  <si>
    <t>0-4785-1015</t>
  </si>
  <si>
    <r>
      <t>성도</t>
    </r>
    <r>
      <rPr>
        <b/>
        <sz val="14"/>
        <color rgb="FF000000"/>
        <rFont val="맑은 고딕"/>
        <family val="3"/>
        <charset val="129"/>
        <scheme val="minor"/>
      </rPr>
      <t>(</t>
    </r>
    <r>
      <rPr>
        <b/>
        <sz val="14"/>
        <color rgb="FF000000"/>
        <rFont val="함초롬바탕"/>
        <family val="1"/>
        <charset val="129"/>
      </rPr>
      <t>여</t>
    </r>
    <r>
      <rPr>
        <b/>
        <sz val="14"/>
        <color rgb="FF000000"/>
        <rFont val="맑은 고딕"/>
        <family val="3"/>
        <charset val="129"/>
        <scheme val="minor"/>
      </rPr>
      <t>-2)</t>
    </r>
    <r>
      <rPr>
        <b/>
        <sz val="16"/>
        <color rgb="FF000000"/>
        <rFont val="맑은 고딕"/>
        <family val="3"/>
        <charset val="129"/>
        <scheme val="minor"/>
      </rPr>
      <t xml:space="preserve"> </t>
    </r>
  </si>
  <si>
    <t>강은정</t>
  </si>
  <si>
    <t>74.11.14</t>
  </si>
  <si>
    <t>0-4701-6966</t>
  </si>
  <si>
    <r>
      <t>홍비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홍주</t>
    </r>
  </si>
  <si>
    <r>
      <t xml:space="preserve">서구 운천로 </t>
    </r>
    <r>
      <rPr>
        <b/>
        <sz val="9"/>
        <color rgb="FF000000"/>
        <rFont val="맑은 고딕"/>
        <family val="3"/>
        <charset val="129"/>
        <scheme val="minor"/>
      </rPr>
      <t>154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 xml:space="preserve">38, </t>
    </r>
    <r>
      <rPr>
        <b/>
        <sz val="9"/>
        <color rgb="FF000000"/>
        <rFont val="함초롬바탕"/>
        <family val="1"/>
        <charset val="129"/>
      </rPr>
      <t xml:space="preserve">운천빌라 </t>
    </r>
    <r>
      <rPr>
        <b/>
        <sz val="9"/>
        <color rgb="FF000000"/>
        <rFont val="맑은 고딕"/>
        <family val="3"/>
        <charset val="129"/>
        <scheme val="minor"/>
      </rPr>
      <t>401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쌍촌동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</si>
  <si>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김경숙</t>
    </r>
    <r>
      <rPr>
        <b/>
        <sz val="9"/>
        <color rgb="FF000000"/>
        <rFont val="맑은 고딕"/>
        <family val="3"/>
        <charset val="129"/>
        <scheme val="minor"/>
      </rPr>
      <t>B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이태훈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</si>
  <si>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0-9884-3073</t>
  </si>
  <si>
    <t>김민경</t>
  </si>
  <si>
    <t>65.04.04</t>
  </si>
  <si>
    <t>413-3529</t>
  </si>
  <si>
    <t>0-7299-3529</t>
  </si>
  <si>
    <r>
      <t>은영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여주</t>
    </r>
    <r>
      <rPr>
        <b/>
        <sz val="9"/>
        <color rgb="FF000000"/>
        <rFont val="맑은 고딕"/>
        <family val="3"/>
        <charset val="129"/>
        <scheme val="minor"/>
      </rPr>
      <t xml:space="preserve">. </t>
    </r>
    <r>
      <rPr>
        <b/>
        <sz val="9"/>
        <color rgb="FF000000"/>
        <rFont val="함초롬바탕"/>
        <family val="1"/>
        <charset val="129"/>
      </rPr>
      <t>장훈</t>
    </r>
  </si>
  <si>
    <r>
      <t xml:space="preserve">북구 대자실로 </t>
    </r>
    <r>
      <rPr>
        <b/>
        <sz val="9"/>
        <color rgb="FF000000"/>
        <rFont val="맑은 고딕"/>
        <family val="3"/>
        <charset val="129"/>
        <scheme val="minor"/>
      </rPr>
      <t>23, 101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1609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운암동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현대ⓐ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</si>
  <si>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서 청</t>
  </si>
  <si>
    <t>62.04.05</t>
  </si>
  <si>
    <t>0-5663-7921</t>
  </si>
  <si>
    <r>
      <t>선미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강산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기산</t>
    </r>
    <r>
      <rPr>
        <b/>
        <sz val="8"/>
        <color rgb="FF000000"/>
        <rFont val="맑은 고딕"/>
        <family val="3"/>
        <charset val="129"/>
        <scheme val="minor"/>
      </rPr>
      <t xml:space="preserve">. </t>
    </r>
    <r>
      <rPr>
        <b/>
        <sz val="8"/>
        <color rgb="FF000000"/>
        <rFont val="함초롬바탕"/>
        <family val="1"/>
        <charset val="129"/>
      </rPr>
      <t>성산</t>
    </r>
  </si>
  <si>
    <r>
      <t>서구 광천</t>
    </r>
    <r>
      <rPr>
        <b/>
        <sz val="9"/>
        <color rgb="FF000000"/>
        <rFont val="맑은 고딕"/>
        <family val="3"/>
        <charset val="129"/>
        <scheme val="minor"/>
      </rPr>
      <t>2</t>
    </r>
    <r>
      <rPr>
        <b/>
        <sz val="9"/>
        <color rgb="FF000000"/>
        <rFont val="함초롬바탕"/>
        <family val="1"/>
        <charset val="129"/>
      </rPr>
      <t xml:space="preserve">길 </t>
    </r>
    <r>
      <rPr>
        <b/>
        <sz val="9"/>
        <color rgb="FF000000"/>
        <rFont val="맑은 고딕"/>
        <family val="3"/>
        <charset val="129"/>
        <scheme val="minor"/>
      </rPr>
      <t>14-3 (</t>
    </r>
    <r>
      <rPr>
        <b/>
        <sz val="9"/>
        <color rgb="FF000000"/>
        <rFont val="함초롬바탕"/>
        <family val="1"/>
        <charset val="129"/>
      </rPr>
      <t>광천동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</si>
  <si>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심은진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송태영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</si>
  <si>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80.06.10</t>
  </si>
  <si>
    <t>0-4042-0700</t>
  </si>
  <si>
    <r>
      <t>이은숙</t>
    </r>
    <r>
      <rPr>
        <b/>
        <sz val="9"/>
        <color rgb="FF000000"/>
        <rFont val="맑은 고딕"/>
        <family val="3"/>
        <charset val="129"/>
        <scheme val="minor"/>
      </rPr>
      <t>B</t>
    </r>
    <r>
      <rPr>
        <b/>
        <sz val="8"/>
        <color rgb="FF000000"/>
        <rFont val="맑은 고딕"/>
        <family val="3"/>
        <charset val="129"/>
        <scheme val="minor"/>
      </rPr>
      <t>(</t>
    </r>
    <r>
      <rPr>
        <b/>
        <sz val="8"/>
        <color rgb="FF000000"/>
        <rFont val="함초롬바탕"/>
        <family val="1"/>
        <charset val="129"/>
      </rPr>
      <t>문철주</t>
    </r>
    <r>
      <rPr>
        <b/>
        <sz val="8"/>
        <color rgb="FF000000"/>
        <rFont val="맑은 고딕"/>
        <family val="3"/>
        <charset val="129"/>
        <scheme val="minor"/>
      </rPr>
      <t>)</t>
    </r>
  </si>
  <si>
    <t>63.06.14</t>
  </si>
  <si>
    <t>0-5256-3801</t>
  </si>
  <si>
    <t>이정화</t>
  </si>
  <si>
    <t>0-4549-4816</t>
  </si>
  <si>
    <t>지호</t>
  </si>
  <si>
    <r>
      <t xml:space="preserve">광산구 선운로 </t>
    </r>
    <r>
      <rPr>
        <b/>
        <sz val="9"/>
        <color rgb="FF000000"/>
        <rFont val="맑은 고딕"/>
        <family val="3"/>
        <charset val="129"/>
        <scheme val="minor"/>
      </rPr>
      <t>65, 311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304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선암동</t>
    </r>
    <r>
      <rPr>
        <b/>
        <sz val="9"/>
        <color rgb="FF000000"/>
        <rFont val="맑은 고딕"/>
        <family val="3"/>
        <charset val="129"/>
        <scheme val="minor"/>
      </rPr>
      <t xml:space="preserve">, </t>
    </r>
    <r>
      <rPr>
        <b/>
        <sz val="9"/>
        <color rgb="FF000000"/>
        <rFont val="함초롬바탕"/>
        <family val="1"/>
        <charset val="129"/>
      </rPr>
      <t>리버프라임ⓐ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</si>
  <si>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이현숙</t>
  </si>
  <si>
    <t>78.10.20</t>
  </si>
  <si>
    <t>0-5278-3963</t>
  </si>
  <si>
    <r>
      <t xml:space="preserve">서구 내방로 </t>
    </r>
    <r>
      <rPr>
        <b/>
        <sz val="9"/>
        <color rgb="FF000000"/>
        <rFont val="맑은 고딕"/>
        <family val="3"/>
        <charset val="129"/>
        <scheme val="minor"/>
      </rPr>
      <t xml:space="preserve">320 </t>
    </r>
    <r>
      <rPr>
        <b/>
        <sz val="9"/>
        <color rgb="FF000000"/>
        <rFont val="함초롬바탕"/>
        <family val="1"/>
        <charset val="129"/>
      </rPr>
      <t xml:space="preserve">스마트빌 </t>
    </r>
    <r>
      <rPr>
        <b/>
        <sz val="9"/>
        <color rgb="FF000000"/>
        <rFont val="맑은 고딕"/>
        <family val="3"/>
        <charset val="129"/>
        <scheme val="minor"/>
      </rPr>
      <t>301</t>
    </r>
  </si>
  <si>
    <t>정해순</t>
  </si>
  <si>
    <t>0-4181-9003</t>
  </si>
  <si>
    <r>
      <t xml:space="preserve">북구 오산정길 </t>
    </r>
    <r>
      <rPr>
        <b/>
        <sz val="9"/>
        <color rgb="FF000000"/>
        <rFont val="맑은 고딕"/>
        <family val="3"/>
        <charset val="129"/>
        <scheme val="minor"/>
      </rPr>
      <t>19</t>
    </r>
    <r>
      <rPr>
        <b/>
        <sz val="9"/>
        <color rgb="FF000000"/>
        <rFont val="함초롬바탕"/>
        <family val="1"/>
        <charset val="129"/>
      </rPr>
      <t xml:space="preserve">번길 </t>
    </r>
    <r>
      <rPr>
        <b/>
        <sz val="9"/>
        <color rgb="FF000000"/>
        <rFont val="맑은 고딕"/>
        <family val="3"/>
        <charset val="129"/>
        <scheme val="minor"/>
      </rPr>
      <t>25 (</t>
    </r>
    <r>
      <rPr>
        <b/>
        <sz val="9"/>
        <color rgb="FF000000"/>
        <rFont val="함초롬바탕"/>
        <family val="1"/>
        <charset val="129"/>
      </rPr>
      <t>오치동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</si>
  <si>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나수아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이경일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</si>
  <si>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94.07.20</t>
  </si>
  <si>
    <t>0-7167-6410</t>
  </si>
  <si>
    <r>
      <t>양미라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이성주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</si>
  <si>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88.11.28</t>
  </si>
  <si>
    <t>0-7443-4878</t>
  </si>
  <si>
    <r>
      <t xml:space="preserve">북구 임동 </t>
    </r>
    <r>
      <rPr>
        <b/>
        <sz val="9"/>
        <color rgb="FF000000"/>
        <rFont val="맑은 고딕"/>
        <family val="3"/>
        <charset val="129"/>
        <scheme val="minor"/>
      </rPr>
      <t>201</t>
    </r>
    <r>
      <rPr>
        <b/>
        <sz val="9"/>
        <color rgb="FF000000"/>
        <rFont val="함초롬바탕"/>
        <family val="1"/>
        <charset val="129"/>
      </rPr>
      <t xml:space="preserve">동 </t>
    </r>
    <r>
      <rPr>
        <b/>
        <sz val="9"/>
        <color rgb="FF000000"/>
        <rFont val="맑은 고딕"/>
        <family val="3"/>
        <charset val="129"/>
        <scheme val="minor"/>
      </rPr>
      <t>1306</t>
    </r>
    <r>
      <rPr>
        <b/>
        <sz val="9"/>
        <color rgb="FF000000"/>
        <rFont val="함초롬바탕"/>
        <family val="1"/>
        <charset val="129"/>
      </rPr>
      <t xml:space="preserve">호 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임동</t>
    </r>
    <r>
      <rPr>
        <b/>
        <sz val="9"/>
        <color rgb="FF000000"/>
        <rFont val="맑은 고딕"/>
        <family val="3"/>
        <charset val="129"/>
        <scheme val="minor"/>
      </rPr>
      <t>.</t>
    </r>
    <r>
      <rPr>
        <b/>
        <sz val="9"/>
        <color rgb="FF000000"/>
        <rFont val="함초롬바탕"/>
        <family val="1"/>
        <charset val="129"/>
      </rPr>
      <t>국제미소래ⓐ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</si>
  <si>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r>
      <t>장윤경</t>
    </r>
    <r>
      <rPr>
        <b/>
        <sz val="9"/>
        <color rgb="FF000000"/>
        <rFont val="맑은 고딕"/>
        <family val="3"/>
        <charset val="129"/>
        <scheme val="minor"/>
      </rPr>
      <t>(</t>
    </r>
    <r>
      <rPr>
        <b/>
        <sz val="9"/>
        <color rgb="FF000000"/>
        <rFont val="함초롬바탕"/>
        <family val="1"/>
        <charset val="129"/>
      </rPr>
      <t>김형태</t>
    </r>
    <r>
      <rPr>
        <b/>
        <sz val="9"/>
        <color rgb="FF000000"/>
        <rFont val="맑은 고딕"/>
        <family val="3"/>
        <charset val="129"/>
        <scheme val="minor"/>
      </rPr>
      <t>)</t>
    </r>
  </si>
  <si>
    <t>410-9597</t>
  </si>
  <si>
    <t>0-9977-9597</t>
  </si>
  <si>
    <r>
      <t xml:space="preserve">광산구 소촌동 대라수아파트 </t>
    </r>
    <r>
      <rPr>
        <b/>
        <sz val="9"/>
        <color rgb="FF000000"/>
        <rFont val="맑은 고딕"/>
        <family val="3"/>
        <charset val="129"/>
        <scheme val="minor"/>
      </rPr>
      <t>406</t>
    </r>
    <r>
      <rPr>
        <b/>
        <sz val="9"/>
        <color rgb="FF000000"/>
        <rFont val="함초롬바탕"/>
        <family val="1"/>
        <charset val="129"/>
      </rPr>
      <t>호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</si>
</sst>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mm&quot;월&quot;\ dd&quot;일&quot;"/>
  </numFmts>
  <fonts count="39" x14ac:knownFonts="1">
    <font>
      <sz val="11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0"/>
      <color rgb="FF000000"/>
      <name val="함초롬바탕"/>
      <family val="1"/>
      <charset val="129"/>
    </font>
    <font>
      <b/>
      <sz val="10"/>
      <color rgb="FF000000"/>
      <name val="맑은 고딕"/>
      <family val="3"/>
      <charset val="129"/>
      <scheme val="minor"/>
    </font>
    <font>
      <b/>
      <sz val="9"/>
      <color rgb="FF000000"/>
      <name val="함초롬바탕"/>
      <family val="1"/>
      <charset val="129"/>
    </font>
    <font>
      <b/>
      <sz val="9"/>
      <color rgb="FF000000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b/>
      <sz val="8"/>
      <color rgb="FF000000"/>
      <name val="함초롬바탕"/>
      <family val="1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color rgb="FFFF0000"/>
      <name val="함초롬바탕"/>
      <family val="1"/>
      <charset val="129"/>
    </font>
    <font>
      <b/>
      <sz val="9"/>
      <color rgb="FF0D0D0D"/>
      <name val="함초롬바탕"/>
      <family val="1"/>
      <charset val="129"/>
    </font>
    <font>
      <b/>
      <sz val="9"/>
      <color rgb="FF0000FF"/>
      <name val="함초롬바탕"/>
      <family val="1"/>
      <charset val="129"/>
    </font>
    <font>
      <b/>
      <sz val="9"/>
      <color rgb="FF0C0CFF"/>
      <name val="함초롬바탕"/>
      <family val="1"/>
      <charset val="129"/>
    </font>
    <font>
      <b/>
      <sz val="9"/>
      <color rgb="FF0C0CFF"/>
      <name val="맑은 고딕"/>
      <family val="3"/>
      <charset val="129"/>
      <scheme val="minor"/>
    </font>
    <font>
      <b/>
      <sz val="8"/>
      <color rgb="FF000000"/>
      <name val="맑은 고딕"/>
      <family val="3"/>
      <charset val="129"/>
      <scheme val="minor"/>
    </font>
    <font>
      <b/>
      <sz val="9"/>
      <color rgb="FF0D0D0D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sz val="14"/>
      <color rgb="FF000000"/>
      <name val="함초롬바탕"/>
      <family val="1"/>
      <charset val="129"/>
    </font>
    <font>
      <b/>
      <sz val="14"/>
      <color rgb="FF00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b/>
      <sz val="3"/>
      <color rgb="FF000000"/>
      <name val="맑은 고딕"/>
      <family val="3"/>
      <charset val="129"/>
      <scheme val="minor"/>
    </font>
    <font>
      <b/>
      <sz val="8"/>
      <color rgb="FF0D0D0D"/>
      <name val="맑은 고딕"/>
      <family val="3"/>
      <charset val="129"/>
      <scheme val="minor"/>
    </font>
    <font>
      <b/>
      <sz val="8"/>
      <color rgb="FF0D0D0D"/>
      <name val="함초롬바탕"/>
      <family val="1"/>
      <charset val="129"/>
    </font>
    <font>
      <sz val="16"/>
      <color rgb="FF2E74B5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7"/>
      <color rgb="FF000000"/>
      <name val="함초롬바탕"/>
      <family val="1"/>
      <charset val="129"/>
    </font>
    <font>
      <b/>
      <sz val="7"/>
      <color rgb="FF000000"/>
      <name val="맑은 고딕"/>
      <family val="3"/>
      <charset val="129"/>
      <scheme val="minor"/>
    </font>
    <font>
      <b/>
      <sz val="9"/>
      <color rgb="FF000000"/>
      <name val="함초롬돋움"/>
      <family val="3"/>
      <charset val="129"/>
    </font>
    <font>
      <b/>
      <sz val="9"/>
      <color rgb="FF0000FF"/>
      <name val="맑은 고딕"/>
      <family val="3"/>
      <charset val="129"/>
      <scheme val="minor"/>
    </font>
    <font>
      <b/>
      <sz val="9"/>
      <color rgb="FF0D0D0D"/>
      <name val="함초롬돋움"/>
      <family val="3"/>
      <charset val="129"/>
    </font>
    <font>
      <sz val="8"/>
      <name val="맑은 고딕"/>
      <family val="2"/>
      <charset val="129"/>
      <scheme val="minor"/>
    </font>
    <font>
      <b/>
      <sz val="9"/>
      <color rgb="FFFF0000"/>
      <name val="함초롬바탕"/>
      <family val="1"/>
      <charset val="129"/>
    </font>
    <font>
      <b/>
      <sz val="8"/>
      <color rgb="FF0C0CFF"/>
      <name val="맑은 고딕"/>
      <family val="3"/>
      <charset val="129"/>
      <scheme val="minor"/>
    </font>
    <font>
      <b/>
      <sz val="10"/>
      <color rgb="FF0D0D0D"/>
      <name val="함초롬바탕"/>
      <family val="1"/>
      <charset val="129"/>
    </font>
    <font>
      <b/>
      <sz val="10"/>
      <color rgb="FF0D0D0D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b/>
      <sz val="16"/>
      <color rgb="FF000000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7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5CC"/>
        <bgColor indexed="64"/>
      </patternFill>
    </fill>
  </fills>
  <borders count="18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 style="dotted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dotted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dotted">
        <color rgb="FF000000"/>
      </top>
      <bottom style="thick">
        <color rgb="FF000000"/>
      </bottom>
      <diagonal/>
    </border>
  </borders>
  <cellStyleXfs count="1"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justify" vertical="center" wrapText="1"/>
    </xf>
    <xf numFmtId="0" fontId="5" fillId="0" borderId="10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justify" vertical="center" wrapText="1"/>
    </xf>
    <xf numFmtId="180" fontId="5" fillId="0" borderId="7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justify" vertical="center" wrapText="1"/>
    </xf>
    <xf numFmtId="0" fontId="9" fillId="0" borderId="4" xfId="0" applyFont="1" applyBorder="1" applyAlignment="1">
      <alignment horizontal="center" vertical="center" wrapText="1"/>
    </xf>
    <xf numFmtId="180" fontId="6" fillId="0" borderId="16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justify" vertical="center" wrapText="1"/>
    </xf>
    <xf numFmtId="0" fontId="5" fillId="0" borderId="16" xfId="0" applyFont="1" applyBorder="1" applyAlignment="1">
      <alignment horizontal="right" vertical="center" wrapText="1"/>
    </xf>
    <xf numFmtId="0" fontId="5" fillId="0" borderId="16" xfId="0" applyFont="1" applyBorder="1" applyAlignment="1">
      <alignment horizontal="justify" vertical="center" wrapText="1"/>
    </xf>
    <xf numFmtId="0" fontId="6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 wrapText="1"/>
    </xf>
    <xf numFmtId="0" fontId="4" fillId="0" borderId="9" xfId="0" applyFont="1" applyBorder="1" applyAlignment="1">
      <alignment horizontal="justify" vertical="center" wrapText="1"/>
    </xf>
    <xf numFmtId="0" fontId="4" fillId="0" borderId="11" xfId="0" applyFont="1" applyBorder="1" applyAlignment="1">
      <alignment horizontal="justify" vertical="center" wrapText="1"/>
    </xf>
    <xf numFmtId="0" fontId="4" fillId="0" borderId="12" xfId="0" applyFont="1" applyBorder="1" applyAlignment="1">
      <alignment horizontal="justify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16" fillId="0" borderId="7" xfId="0" applyFont="1" applyBorder="1" applyAlignment="1">
      <alignment horizontal="justify" vertical="center" wrapText="1"/>
    </xf>
    <xf numFmtId="0" fontId="7" fillId="0" borderId="10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right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justify" vertical="center" wrapText="1"/>
    </xf>
    <xf numFmtId="180" fontId="6" fillId="0" borderId="7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180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center"/>
    </xf>
    <xf numFmtId="0" fontId="4" fillId="0" borderId="2" xfId="0" applyFont="1" applyBorder="1" applyAlignment="1">
      <alignment horizontal="center" vertical="center" wrapText="1"/>
    </xf>
    <xf numFmtId="180" fontId="15" fillId="0" borderId="7" xfId="0" applyNumberFormat="1" applyFont="1" applyBorder="1" applyAlignment="1">
      <alignment horizontal="center" vertical="center" wrapText="1"/>
    </xf>
    <xf numFmtId="0" fontId="21" fillId="0" borderId="7" xfId="0" applyFont="1" applyBorder="1" applyAlignment="1">
      <alignment horizontal="justify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justify" vertical="center" wrapText="1"/>
    </xf>
    <xf numFmtId="0" fontId="14" fillId="0" borderId="17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justify" vertical="center" wrapText="1"/>
    </xf>
    <xf numFmtId="0" fontId="5" fillId="0" borderId="17" xfId="0" applyFont="1" applyBorder="1" applyAlignment="1">
      <alignment horizontal="justify" vertical="center" wrapText="1"/>
    </xf>
    <xf numFmtId="180" fontId="5" fillId="0" borderId="8" xfId="0" applyNumberFormat="1" applyFont="1" applyBorder="1" applyAlignment="1">
      <alignment horizontal="center" vertical="center" wrapText="1"/>
    </xf>
    <xf numFmtId="180" fontId="5" fillId="0" borderId="9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right" vertical="center" wrapText="1"/>
    </xf>
    <xf numFmtId="0" fontId="23" fillId="0" borderId="8" xfId="0" applyFont="1" applyBorder="1" applyAlignment="1">
      <alignment horizontal="justify" vertical="center" wrapText="1"/>
    </xf>
    <xf numFmtId="0" fontId="23" fillId="0" borderId="9" xfId="0" applyFont="1" applyBorder="1" applyAlignment="1">
      <alignment horizontal="justify" vertical="center" wrapText="1"/>
    </xf>
    <xf numFmtId="0" fontId="24" fillId="0" borderId="8" xfId="0" applyFont="1" applyBorder="1" applyAlignment="1">
      <alignment horizontal="justify" vertical="center" wrapText="1"/>
    </xf>
    <xf numFmtId="0" fontId="24" fillId="0" borderId="9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9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0" fontId="5" fillId="0" borderId="12" xfId="0" applyFont="1" applyBorder="1" applyAlignment="1">
      <alignment horizontal="justify" vertical="center" wrapText="1"/>
    </xf>
    <xf numFmtId="0" fontId="25" fillId="0" borderId="7" xfId="0" applyFont="1" applyBorder="1" applyAlignment="1">
      <alignment horizontal="justify" vertical="center" wrapText="1"/>
    </xf>
    <xf numFmtId="0" fontId="15" fillId="0" borderId="10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6" fillId="0" borderId="16" xfId="0" applyFont="1" applyBorder="1" applyAlignment="1">
      <alignment horizontal="justify" vertical="center" wrapText="1"/>
    </xf>
    <xf numFmtId="0" fontId="3" fillId="0" borderId="16" xfId="0" applyFont="1" applyBorder="1" applyAlignment="1">
      <alignment horizontal="justify" vertical="center" wrapText="1"/>
    </xf>
    <xf numFmtId="0" fontId="27" fillId="0" borderId="7" xfId="0" applyFont="1" applyBorder="1" applyAlignment="1">
      <alignment horizontal="justify" vertical="center" wrapText="1"/>
    </xf>
    <xf numFmtId="0" fontId="11" fillId="0" borderId="7" xfId="0" applyFont="1" applyBorder="1" applyAlignment="1">
      <alignment horizontal="justify" vertical="center" wrapText="1"/>
    </xf>
    <xf numFmtId="0" fontId="24" fillId="0" borderId="7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 wrapText="1"/>
    </xf>
    <xf numFmtId="180" fontId="15" fillId="0" borderId="16" xfId="0" applyNumberFormat="1" applyFont="1" applyBorder="1" applyAlignment="1">
      <alignment horizontal="center" vertical="center" wrapText="1"/>
    </xf>
    <xf numFmtId="0" fontId="29" fillId="0" borderId="7" xfId="0" applyFont="1" applyBorder="1" applyAlignment="1">
      <alignment horizontal="justify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right" vertical="center" wrapText="1"/>
    </xf>
    <xf numFmtId="0" fontId="6" fillId="0" borderId="16" xfId="0" applyFont="1" applyBorder="1" applyAlignment="1">
      <alignment horizontal="right" vertical="center" wrapText="1"/>
    </xf>
    <xf numFmtId="0" fontId="6" fillId="0" borderId="17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left" vertical="center" wrapText="1"/>
    </xf>
    <xf numFmtId="0" fontId="27" fillId="0" borderId="7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justify" vertical="center" wrapText="1"/>
    </xf>
    <xf numFmtId="0" fontId="10" fillId="0" borderId="9" xfId="0" applyFont="1" applyBorder="1" applyAlignment="1">
      <alignment horizontal="justify" vertical="center" wrapText="1"/>
    </xf>
    <xf numFmtId="0" fontId="16" fillId="0" borderId="8" xfId="0" applyFont="1" applyBorder="1" applyAlignment="1">
      <alignment horizontal="justify" vertical="center" wrapText="1"/>
    </xf>
    <xf numFmtId="0" fontId="16" fillId="0" borderId="9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justify" vertical="center" wrapText="1"/>
    </xf>
    <xf numFmtId="0" fontId="28" fillId="0" borderId="7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9" xfId="0" applyFont="1" applyBorder="1" applyAlignment="1">
      <alignment horizontal="justify" vertical="center" wrapText="1"/>
    </xf>
    <xf numFmtId="0" fontId="6" fillId="0" borderId="8" xfId="0" applyFont="1" applyBorder="1" applyAlignment="1">
      <alignment horizontal="justify" vertical="center" wrapText="1"/>
    </xf>
    <xf numFmtId="0" fontId="6" fillId="0" borderId="9" xfId="0" applyFont="1" applyBorder="1" applyAlignment="1">
      <alignment horizontal="justify" vertical="center" wrapText="1"/>
    </xf>
    <xf numFmtId="0" fontId="5" fillId="0" borderId="16" xfId="0" applyFont="1" applyBorder="1" applyAlignment="1">
      <alignment horizontal="left" vertical="center" wrapText="1"/>
    </xf>
    <xf numFmtId="0" fontId="28" fillId="0" borderId="7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justify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justify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justify" vertical="center" wrapText="1"/>
    </xf>
    <xf numFmtId="0" fontId="35" fillId="0" borderId="16" xfId="0" applyFont="1" applyBorder="1" applyAlignment="1">
      <alignment horizontal="justify" vertical="center" wrapText="1"/>
    </xf>
    <xf numFmtId="0" fontId="28" fillId="0" borderId="17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right" vertical="center" wrapText="1"/>
    </xf>
    <xf numFmtId="0" fontId="37" fillId="2" borderId="7" xfId="0" applyFont="1" applyFill="1" applyBorder="1" applyAlignment="1">
      <alignment horizontal="center" vertical="center" wrapText="1"/>
    </xf>
    <xf numFmtId="180" fontId="28" fillId="2" borderId="7" xfId="0" applyNumberFormat="1" applyFont="1" applyFill="1" applyBorder="1" applyAlignment="1">
      <alignment horizontal="center" vertical="center" wrapText="1"/>
    </xf>
    <xf numFmtId="0" fontId="38" fillId="0" borderId="7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1">
  <rv s="0">
    <v>12</v>
    <v>11</v>
    <v>0</v>
  </rv>
  <rv s="0">
    <v>12</v>
    <v>27</v>
    <v>0</v>
  </rv>
  <rv s="0">
    <v>12</v>
    <v>10</v>
    <v>0</v>
  </rv>
  <rv s="0">
    <v>12</v>
    <v>12</v>
    <v>0</v>
  </rv>
  <rv s="0">
    <v>12</v>
    <v>05</v>
    <v>0</v>
  </rv>
  <rv s="0">
    <v>12</v>
    <v>19</v>
    <v>0</v>
  </rv>
  <rv s="0">
    <v>12</v>
    <v>08</v>
    <v>0</v>
  </rv>
  <rv s="0">
    <v>12</v>
    <v>18</v>
    <v>0</v>
  </rv>
  <rv s="0">
    <v>12</v>
    <v>26</v>
    <v>0</v>
  </rv>
  <rv s="0">
    <v>12</v>
    <v>03</v>
    <v>0</v>
  </rv>
  <rv s="0">
    <v>12</v>
    <v>17</v>
    <v>0</v>
  </rv>
  <rv s="0">
    <v>12</v>
    <v>02</v>
    <v>0</v>
  </rv>
  <rv s="0">
    <v>12</v>
    <v>24</v>
    <v>0</v>
  </rv>
  <rv s="0">
    <v>12</v>
    <v>06</v>
    <v>0</v>
  </rv>
  <rv s="0">
    <v>12</v>
    <v>09</v>
    <v>0</v>
  </rv>
  <rv s="0">
    <v>12</v>
    <v>25</v>
    <v>0</v>
  </rv>
  <rv s="0">
    <v>12</v>
    <v>20</v>
    <v>0</v>
  </rv>
  <rv s="0">
    <v>12</v>
    <v>15</v>
    <v>0</v>
  </rv>
  <rv s="0">
    <v>12</v>
    <v>07</v>
    <v>0</v>
  </rv>
  <rv s="0">
    <v>12</v>
    <v>14</v>
    <v>0</v>
  </rv>
  <rv s="0">
    <v>12</v>
    <v>01</v>
    <v>0</v>
  </rv>
  <rv s="0">
    <v>12</v>
    <v>29</v>
    <v>0</v>
  </rv>
  <rv s="0">
    <v>12</v>
    <v>23</v>
    <v>0</v>
  </rv>
  <rv s="0">
    <v>12</v>
    <v>22</v>
    <v>0</v>
  </rv>
  <rv s="0">
    <v>12</v>
    <v>28</v>
    <v>0</v>
  </rv>
  <rv s="0">
    <v>12</v>
    <v>13</v>
    <v>0</v>
  </rv>
  <rv s="0">
    <v>12</v>
    <v>04</v>
    <v>0</v>
  </rv>
  <rv s="0">
    <v>12</v>
    <v>30</v>
    <v>0</v>
  </rv>
  <rv s="0">
    <v>12</v>
    <v>21</v>
    <v>0</v>
  </rv>
  <rv s="0">
    <v>12</v>
    <v>31</v>
    <v>0</v>
  </rv>
  <rv s="0">
    <v>12</v>
    <v>16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A6452-33F9-43D4-9D6F-0B45DDCA8163}">
  <dimension ref="A1:H615"/>
  <sheetViews>
    <sheetView tabSelected="1" topLeftCell="A586" workbookViewId="0">
      <selection activeCell="L590" sqref="L590"/>
    </sheetView>
  </sheetViews>
  <sheetFormatPr defaultRowHeight="16.5" x14ac:dyDescent="0.3"/>
  <cols>
    <col min="1" max="1" width="14.375" customWidth="1"/>
  </cols>
  <sheetData>
    <row r="1" spans="1:8" ht="29.25" thickTop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spans="1:8" ht="40.5" customHeight="1" x14ac:dyDescent="0.3">
      <c r="A2" s="24" t="s">
        <v>8</v>
      </c>
      <c r="B2" s="26"/>
      <c r="C2" s="4" t="s">
        <v>9</v>
      </c>
      <c r="D2" s="5">
        <v>-10.28</v>
      </c>
      <c r="E2" s="28" t="s">
        <v>10</v>
      </c>
      <c r="F2" s="6" t="s">
        <v>11</v>
      </c>
      <c r="G2" s="30" t="s">
        <v>12</v>
      </c>
      <c r="H2" s="32" t="s">
        <v>13</v>
      </c>
    </row>
    <row r="3" spans="1:8" ht="27" x14ac:dyDescent="0.3">
      <c r="A3" s="25"/>
      <c r="B3" s="27"/>
      <c r="C3" s="4" t="s">
        <v>14</v>
      </c>
      <c r="D3" s="5">
        <v>-6.18</v>
      </c>
      <c r="E3" s="29"/>
      <c r="F3" s="6" t="s">
        <v>15</v>
      </c>
      <c r="G3" s="31"/>
      <c r="H3" s="33"/>
    </row>
    <row r="4" spans="1:8" ht="40.5" customHeight="1" x14ac:dyDescent="0.3">
      <c r="A4" s="24" t="s">
        <v>16</v>
      </c>
      <c r="B4" s="26"/>
      <c r="C4" s="4" t="s">
        <v>17</v>
      </c>
      <c r="D4" s="5" t="e" cm="1" vm="1">
        <f t="array" ref="D4">-_FV( 68.1,"11")</f>
        <v>#VALUE!</v>
      </c>
      <c r="E4" s="28" t="s">
        <v>18</v>
      </c>
      <c r="F4" s="6" t="s">
        <v>19</v>
      </c>
      <c r="G4" s="30" t="s">
        <v>20</v>
      </c>
      <c r="H4" s="32" t="s">
        <v>21</v>
      </c>
    </row>
    <row r="5" spans="1:8" ht="27" x14ac:dyDescent="0.3">
      <c r="A5" s="25"/>
      <c r="B5" s="27"/>
      <c r="C5" s="4" t="s">
        <v>22</v>
      </c>
      <c r="D5" s="5" t="e" cm="1" vm="2">
        <f t="array" ref="D5">-_FV( 68.11,"27")</f>
        <v>#VALUE!</v>
      </c>
      <c r="E5" s="29"/>
      <c r="F5" s="6" t="s">
        <v>23</v>
      </c>
      <c r="G5" s="31"/>
      <c r="H5" s="33"/>
    </row>
    <row r="6" spans="1:8" x14ac:dyDescent="0.3">
      <c r="A6" s="7" t="s">
        <v>24</v>
      </c>
      <c r="B6" s="8"/>
      <c r="C6" s="9"/>
      <c r="D6" s="5"/>
      <c r="E6" s="9"/>
      <c r="F6" s="6"/>
      <c r="G6" s="10"/>
      <c r="H6" s="11"/>
    </row>
    <row r="7" spans="1:8" ht="54" x14ac:dyDescent="0.3">
      <c r="A7" s="12" t="s">
        <v>25</v>
      </c>
      <c r="B7" s="6"/>
      <c r="C7" s="4" t="s">
        <v>26</v>
      </c>
      <c r="D7" s="5"/>
      <c r="E7" s="9"/>
      <c r="F7" s="6" t="s">
        <v>27</v>
      </c>
      <c r="G7" s="9"/>
      <c r="H7" s="13" t="s">
        <v>28</v>
      </c>
    </row>
    <row r="8" spans="1:8" ht="27" x14ac:dyDescent="0.3">
      <c r="A8" s="12" t="s">
        <v>29</v>
      </c>
      <c r="B8" s="6"/>
      <c r="C8" s="4" t="s">
        <v>30</v>
      </c>
      <c r="D8" s="5" t="s">
        <v>31</v>
      </c>
      <c r="E8" s="9"/>
      <c r="F8" s="6" t="s">
        <v>32</v>
      </c>
      <c r="G8" s="9"/>
      <c r="H8" s="13" t="s">
        <v>33</v>
      </c>
    </row>
    <row r="9" spans="1:8" ht="79.5" x14ac:dyDescent="0.3">
      <c r="A9" s="34" t="s">
        <v>34</v>
      </c>
      <c r="B9" s="14">
        <v>45689</v>
      </c>
      <c r="C9" s="4" t="s">
        <v>35</v>
      </c>
      <c r="D9" s="5" t="e" cm="1" vm="3">
        <f t="array" ref="D9">-_FV( 52.08,"10")</f>
        <v>#VALUE!</v>
      </c>
      <c r="E9" s="9" t="s">
        <v>36</v>
      </c>
      <c r="F9" s="6" t="s">
        <v>37</v>
      </c>
      <c r="G9" s="4" t="s">
        <v>38</v>
      </c>
      <c r="H9" s="13" t="s">
        <v>39</v>
      </c>
    </row>
    <row r="10" spans="1:8" ht="94.5" x14ac:dyDescent="0.3">
      <c r="A10" s="35"/>
      <c r="B10" s="14">
        <v>45717</v>
      </c>
      <c r="C10" s="4" t="s">
        <v>40</v>
      </c>
      <c r="D10" s="5" t="s">
        <v>41</v>
      </c>
      <c r="E10" s="9"/>
      <c r="F10" s="6" t="s">
        <v>42</v>
      </c>
      <c r="G10" s="9"/>
      <c r="H10" s="13" t="s">
        <v>43</v>
      </c>
    </row>
    <row r="11" spans="1:8" ht="81" x14ac:dyDescent="0.3">
      <c r="A11" s="36" t="s">
        <v>44</v>
      </c>
      <c r="B11" s="14">
        <v>45754</v>
      </c>
      <c r="C11" s="4" t="s">
        <v>45</v>
      </c>
      <c r="D11" s="5" t="e" cm="1" vm="4">
        <f t="array" ref="D11">-_FV( 67.12,"12")</f>
        <v>#VALUE!</v>
      </c>
      <c r="E11" s="9" t="s">
        <v>46</v>
      </c>
      <c r="F11" s="6" t="s">
        <v>47</v>
      </c>
      <c r="G11" s="4" t="s">
        <v>48</v>
      </c>
      <c r="H11" s="13" t="s">
        <v>49</v>
      </c>
    </row>
    <row r="12" spans="1:8" ht="81" x14ac:dyDescent="0.3">
      <c r="A12" s="37"/>
      <c r="B12" s="14">
        <v>45755</v>
      </c>
      <c r="C12" s="4" t="s">
        <v>50</v>
      </c>
      <c r="D12" s="5" t="e" cm="1" vm="5">
        <f t="array" ref="D12">-_FV( 70.04,"05")</f>
        <v>#VALUE!</v>
      </c>
      <c r="E12" s="9" t="s">
        <v>51</v>
      </c>
      <c r="F12" s="6" t="s">
        <v>52</v>
      </c>
      <c r="G12" s="4" t="s">
        <v>53</v>
      </c>
      <c r="H12" s="13" t="s">
        <v>54</v>
      </c>
    </row>
    <row r="13" spans="1:8" ht="81" x14ac:dyDescent="0.3">
      <c r="A13" s="37"/>
      <c r="B13" s="14">
        <v>45756</v>
      </c>
      <c r="C13" s="4" t="s">
        <v>55</v>
      </c>
      <c r="D13" s="5" t="e" cm="1" vm="6">
        <f t="array" ref="D13">-_FV( 69.12,"19")</f>
        <v>#VALUE!</v>
      </c>
      <c r="E13" s="16"/>
      <c r="F13" s="6" t="s">
        <v>56</v>
      </c>
      <c r="G13" s="4" t="s">
        <v>57</v>
      </c>
      <c r="H13" s="13" t="s">
        <v>58</v>
      </c>
    </row>
    <row r="14" spans="1:8" ht="81" x14ac:dyDescent="0.3">
      <c r="A14" s="37"/>
      <c r="B14" s="14">
        <v>45757</v>
      </c>
      <c r="C14" s="4" t="s">
        <v>59</v>
      </c>
      <c r="D14" s="5" t="e" cm="1" vm="1">
        <f t="array" ref="D14">-_FV( 74.08,"11")</f>
        <v>#VALUE!</v>
      </c>
      <c r="E14" s="9" t="s">
        <v>60</v>
      </c>
      <c r="F14" s="6" t="s">
        <v>61</v>
      </c>
      <c r="G14" s="4" t="s">
        <v>62</v>
      </c>
      <c r="H14" s="13" t="s">
        <v>63</v>
      </c>
    </row>
    <row r="15" spans="1:8" ht="81" x14ac:dyDescent="0.3">
      <c r="A15" s="37"/>
      <c r="B15" s="14">
        <v>45758</v>
      </c>
      <c r="C15" s="4" t="s">
        <v>64</v>
      </c>
      <c r="D15" s="5" t="e" cm="1" vm="4">
        <f t="array" ref="D15">-_FV( 71.05,"12")</f>
        <v>#VALUE!</v>
      </c>
      <c r="E15" s="16"/>
      <c r="F15" s="6" t="s">
        <v>65</v>
      </c>
      <c r="G15" s="4" t="s">
        <v>66</v>
      </c>
      <c r="H15" s="13" t="s">
        <v>67</v>
      </c>
    </row>
    <row r="16" spans="1:8" ht="81" x14ac:dyDescent="0.3">
      <c r="A16" s="38"/>
      <c r="B16" s="14">
        <v>45759</v>
      </c>
      <c r="C16" s="4" t="s">
        <v>68</v>
      </c>
      <c r="D16" s="5" t="e" cm="1" vm="7">
        <f t="array" ref="D16">-_FV( 73.12,"08")</f>
        <v>#VALUE!</v>
      </c>
      <c r="E16" s="16"/>
      <c r="F16" s="6" t="s">
        <v>69</v>
      </c>
      <c r="G16" s="4" t="s">
        <v>70</v>
      </c>
      <c r="H16" s="13" t="s">
        <v>71</v>
      </c>
    </row>
    <row r="17" spans="1:8" ht="54" x14ac:dyDescent="0.3">
      <c r="A17" s="17" t="s">
        <v>72</v>
      </c>
      <c r="B17" s="14">
        <v>45753</v>
      </c>
      <c r="C17" s="4" t="s">
        <v>73</v>
      </c>
      <c r="D17" s="5" t="e" cm="1" vm="8">
        <f t="array" ref="D17">-_FV( 65.02,"18")</f>
        <v>#VALUE!</v>
      </c>
      <c r="E17" s="9" t="s">
        <v>74</v>
      </c>
      <c r="F17" s="6" t="s">
        <v>75</v>
      </c>
      <c r="G17" s="4" t="s">
        <v>76</v>
      </c>
      <c r="H17" s="13" t="s">
        <v>77</v>
      </c>
    </row>
    <row r="18" spans="1:8" ht="94.5" x14ac:dyDescent="0.3">
      <c r="A18" s="36" t="s">
        <v>78</v>
      </c>
      <c r="B18" s="6"/>
      <c r="C18" s="4" t="s">
        <v>79</v>
      </c>
      <c r="D18" s="5" t="e" cm="1" vm="4">
        <f t="array" ref="D18">+_FV( 37.03,"12")</f>
        <v>#VALUE!</v>
      </c>
      <c r="E18" s="9" t="s">
        <v>80</v>
      </c>
      <c r="F18" s="6" t="s">
        <v>81</v>
      </c>
      <c r="G18" s="4" t="s">
        <v>82</v>
      </c>
      <c r="H18" s="13" t="s">
        <v>83</v>
      </c>
    </row>
    <row r="19" spans="1:8" ht="67.5" x14ac:dyDescent="0.3">
      <c r="A19" s="37"/>
      <c r="B19" s="14">
        <v>45748</v>
      </c>
      <c r="C19" s="4" t="s">
        <v>84</v>
      </c>
      <c r="D19" s="5" t="e" cm="1" vm="3">
        <f t="array" ref="D19">-_FV( 38.12,"10")</f>
        <v>#VALUE!</v>
      </c>
      <c r="E19" s="9" t="s">
        <v>85</v>
      </c>
      <c r="F19" s="6" t="s">
        <v>86</v>
      </c>
      <c r="G19" s="4" t="s">
        <v>87</v>
      </c>
      <c r="H19" s="13" t="s">
        <v>88</v>
      </c>
    </row>
    <row r="20" spans="1:8" ht="40.5" x14ac:dyDescent="0.3">
      <c r="A20" s="37"/>
      <c r="B20" s="14">
        <v>45750</v>
      </c>
      <c r="C20" s="4" t="s">
        <v>89</v>
      </c>
      <c r="D20" s="5" t="e" cm="1" vm="3">
        <f t="array" ref="D20">-_FV( 51.01,"10")</f>
        <v>#VALUE!</v>
      </c>
      <c r="E20" s="9" t="s">
        <v>90</v>
      </c>
      <c r="F20" s="6" t="s">
        <v>91</v>
      </c>
      <c r="G20" s="4" t="s">
        <v>92</v>
      </c>
      <c r="H20" s="13" t="s">
        <v>93</v>
      </c>
    </row>
    <row r="21" spans="1:8" ht="67.5" x14ac:dyDescent="0.3">
      <c r="A21" s="37"/>
      <c r="B21" s="14">
        <v>45749</v>
      </c>
      <c r="C21" s="4" t="s">
        <v>94</v>
      </c>
      <c r="D21" s="5" t="e" cm="1" vm="8">
        <f t="array" ref="D21">-_FV( 51.09,"18")</f>
        <v>#VALUE!</v>
      </c>
      <c r="E21" s="9" t="s">
        <v>95</v>
      </c>
      <c r="F21" s="6" t="s">
        <v>96</v>
      </c>
      <c r="G21" s="4" t="s">
        <v>97</v>
      </c>
      <c r="H21" s="13" t="s">
        <v>98</v>
      </c>
    </row>
    <row r="22" spans="1:8" ht="52.5" x14ac:dyDescent="0.3">
      <c r="A22" s="37"/>
      <c r="B22" s="14">
        <v>45750</v>
      </c>
      <c r="C22" s="4" t="s">
        <v>99</v>
      </c>
      <c r="D22" s="5" t="e" cm="1" vm="9">
        <f t="array" ref="D22">-_FV( 50.09,"26")</f>
        <v>#VALUE!</v>
      </c>
      <c r="E22" s="16"/>
      <c r="F22" s="6" t="s">
        <v>100</v>
      </c>
      <c r="G22" s="4" t="s">
        <v>101</v>
      </c>
      <c r="H22" s="13" t="s">
        <v>102</v>
      </c>
    </row>
    <row r="23" spans="1:8" ht="81" x14ac:dyDescent="0.3">
      <c r="A23" s="37"/>
      <c r="B23" s="14">
        <v>45749</v>
      </c>
      <c r="C23" s="4" t="s">
        <v>103</v>
      </c>
      <c r="D23" s="5" t="e" cm="1" vm="10">
        <f t="array" ref="D23">-_FV( 52.05,"03")</f>
        <v>#VALUE!</v>
      </c>
      <c r="E23" s="9" t="s">
        <v>104</v>
      </c>
      <c r="F23" s="6" t="s">
        <v>105</v>
      </c>
      <c r="G23" s="4" t="s">
        <v>106</v>
      </c>
      <c r="H23" s="13" t="s">
        <v>107</v>
      </c>
    </row>
    <row r="24" spans="1:8" ht="54" x14ac:dyDescent="0.3">
      <c r="A24" s="37"/>
      <c r="B24" s="14">
        <v>45748</v>
      </c>
      <c r="C24" s="4" t="s">
        <v>108</v>
      </c>
      <c r="D24" s="5" t="e" cm="1" vm="11">
        <f t="array" ref="D24">-_FV( 54.08,"17")</f>
        <v>#VALUE!</v>
      </c>
      <c r="E24" s="16"/>
      <c r="F24" s="6" t="s">
        <v>109</v>
      </c>
      <c r="G24" s="4" t="s">
        <v>110</v>
      </c>
      <c r="H24" s="13" t="s">
        <v>111</v>
      </c>
    </row>
    <row r="25" spans="1:8" ht="40.5" x14ac:dyDescent="0.3">
      <c r="A25" s="37"/>
      <c r="B25" s="14">
        <v>45750</v>
      </c>
      <c r="C25" s="4" t="s">
        <v>112</v>
      </c>
      <c r="D25" s="5" t="e" cm="1" vm="7">
        <f t="array" ref="D25">+_FV( 57.07,"08")</f>
        <v>#VALUE!</v>
      </c>
      <c r="E25" s="16"/>
      <c r="F25" s="6" t="s">
        <v>113</v>
      </c>
      <c r="G25" s="4" t="s">
        <v>114</v>
      </c>
      <c r="H25" s="13" t="s">
        <v>115</v>
      </c>
    </row>
    <row r="26" spans="1:8" ht="81" x14ac:dyDescent="0.3">
      <c r="A26" s="37"/>
      <c r="B26" s="14">
        <v>45752</v>
      </c>
      <c r="C26" s="4" t="s">
        <v>116</v>
      </c>
      <c r="D26" s="5" t="e" cm="1" vm="12">
        <f t="array" ref="D26">-_FV( 57.01,"02")</f>
        <v>#VALUE!</v>
      </c>
      <c r="E26" s="9" t="s">
        <v>117</v>
      </c>
      <c r="F26" s="6" t="s">
        <v>118</v>
      </c>
      <c r="G26" s="4" t="s">
        <v>119</v>
      </c>
      <c r="H26" s="13" t="s">
        <v>120</v>
      </c>
    </row>
    <row r="27" spans="1:8" ht="81" x14ac:dyDescent="0.3">
      <c r="A27" s="37"/>
      <c r="B27" s="14">
        <v>45750</v>
      </c>
      <c r="C27" s="4" t="s">
        <v>121</v>
      </c>
      <c r="D27" s="5" t="e" cm="1" vm="13">
        <f t="array" ref="D27">-_FV( 56.09,"24")</f>
        <v>#VALUE!</v>
      </c>
      <c r="E27" s="9"/>
      <c r="F27" s="6" t="s">
        <v>122</v>
      </c>
      <c r="G27" s="4" t="s">
        <v>123</v>
      </c>
      <c r="H27" s="13" t="s">
        <v>124</v>
      </c>
    </row>
    <row r="28" spans="1:8" ht="67.5" x14ac:dyDescent="0.3">
      <c r="A28" s="37"/>
      <c r="B28" s="14">
        <v>45749</v>
      </c>
      <c r="C28" s="4" t="s">
        <v>125</v>
      </c>
      <c r="D28" s="5" t="e" cm="1" vm="14">
        <f t="array" ref="D28">-_FV( 56.09,"06")</f>
        <v>#VALUE!</v>
      </c>
      <c r="E28" s="9" t="s">
        <v>126</v>
      </c>
      <c r="F28" s="6" t="s">
        <v>127</v>
      </c>
      <c r="G28" s="4" t="s">
        <v>128</v>
      </c>
      <c r="H28" s="13" t="s">
        <v>129</v>
      </c>
    </row>
    <row r="29" spans="1:8" ht="54.75" thickBot="1" x14ac:dyDescent="0.35">
      <c r="A29" s="39"/>
      <c r="B29" s="18">
        <v>45748</v>
      </c>
      <c r="C29" s="19" t="s">
        <v>130</v>
      </c>
      <c r="D29" s="20" t="s">
        <v>131</v>
      </c>
      <c r="E29" s="21"/>
      <c r="F29" s="22" t="s">
        <v>132</v>
      </c>
      <c r="G29" s="21"/>
      <c r="H29" s="23" t="s">
        <v>133</v>
      </c>
    </row>
    <row r="30" spans="1:8" ht="17.25" thickTop="1" x14ac:dyDescent="0.3"/>
    <row r="33" spans="1:8" ht="101.25" thickBot="1" x14ac:dyDescent="0.35">
      <c r="A33" s="59" t="s">
        <v>273</v>
      </c>
    </row>
    <row r="34" spans="1:8" ht="29.25" thickTop="1" x14ac:dyDescent="0.3">
      <c r="A34" s="1" t="s">
        <v>0</v>
      </c>
      <c r="B34" s="2" t="s">
        <v>1</v>
      </c>
      <c r="C34" s="2" t="s">
        <v>2</v>
      </c>
      <c r="D34" s="2" t="s">
        <v>3</v>
      </c>
      <c r="E34" s="2" t="s">
        <v>4</v>
      </c>
      <c r="F34" s="2" t="s">
        <v>5</v>
      </c>
      <c r="G34" s="2" t="s">
        <v>6</v>
      </c>
      <c r="H34" s="3" t="s">
        <v>7</v>
      </c>
    </row>
    <row r="35" spans="1:8" ht="94.5" x14ac:dyDescent="0.3">
      <c r="A35" s="36" t="s">
        <v>44</v>
      </c>
      <c r="B35" s="14">
        <v>45752</v>
      </c>
      <c r="C35" s="4" t="s">
        <v>134</v>
      </c>
      <c r="D35" s="5" t="e" cm="1" vm="15">
        <f t="array" ref="D35">-_FV( 61.04,"09")</f>
        <v>#VALUE!</v>
      </c>
      <c r="E35" s="9" t="s">
        <v>135</v>
      </c>
      <c r="F35" s="6" t="s">
        <v>136</v>
      </c>
      <c r="G35" s="4" t="s">
        <v>137</v>
      </c>
      <c r="H35" s="13" t="s">
        <v>138</v>
      </c>
    </row>
    <row r="36" spans="1:8" ht="94.5" x14ac:dyDescent="0.3">
      <c r="A36" s="37"/>
      <c r="B36" s="14">
        <v>45752</v>
      </c>
      <c r="C36" s="4" t="s">
        <v>139</v>
      </c>
      <c r="D36" s="5" t="e" cm="1" vm="14">
        <f t="array" ref="D36">-_FV( 64.09,"06")</f>
        <v>#VALUE!</v>
      </c>
      <c r="E36" s="9" t="s">
        <v>140</v>
      </c>
      <c r="F36" s="6" t="s">
        <v>141</v>
      </c>
      <c r="G36" s="4" t="s">
        <v>142</v>
      </c>
      <c r="H36" s="13" t="s">
        <v>143</v>
      </c>
    </row>
    <row r="37" spans="1:8" ht="94.5" x14ac:dyDescent="0.3">
      <c r="A37" s="37"/>
      <c r="B37" s="14">
        <v>45753</v>
      </c>
      <c r="C37" s="4" t="s">
        <v>144</v>
      </c>
      <c r="D37" s="5" t="e" cm="1" vm="2">
        <f t="array" ref="D37">-_FV( 65.09,"27")</f>
        <v>#VALUE!</v>
      </c>
      <c r="E37" s="9" t="s">
        <v>145</v>
      </c>
      <c r="F37" s="6" t="s">
        <v>146</v>
      </c>
      <c r="G37" s="4" t="s">
        <v>147</v>
      </c>
      <c r="H37" s="13" t="s">
        <v>148</v>
      </c>
    </row>
    <row r="38" spans="1:8" ht="81" x14ac:dyDescent="0.3">
      <c r="A38" s="37"/>
      <c r="B38" s="14">
        <v>45753</v>
      </c>
      <c r="C38" s="4" t="s">
        <v>149</v>
      </c>
      <c r="D38" s="5" t="e" cm="1" vm="3">
        <f t="array" ref="D38">+_FV( 70.11,"10")</f>
        <v>#VALUE!</v>
      </c>
      <c r="E38" s="9" t="s">
        <v>150</v>
      </c>
      <c r="F38" s="6" t="s">
        <v>151</v>
      </c>
      <c r="G38" s="4" t="s">
        <v>152</v>
      </c>
      <c r="H38" s="13" t="s">
        <v>153</v>
      </c>
    </row>
    <row r="39" spans="1:8" ht="81" x14ac:dyDescent="0.3">
      <c r="A39" s="37"/>
      <c r="B39" s="6"/>
      <c r="C39" s="4" t="s">
        <v>154</v>
      </c>
      <c r="D39" s="5" t="e" cm="1" vm="10">
        <f t="array" ref="D39">-_FV( 75.07,"03")</f>
        <v>#VALUE!</v>
      </c>
      <c r="E39" s="9" t="s">
        <v>155</v>
      </c>
      <c r="F39" s="6" t="s">
        <v>156</v>
      </c>
      <c r="G39" s="4" t="s">
        <v>157</v>
      </c>
      <c r="H39" s="13" t="s">
        <v>158</v>
      </c>
    </row>
    <row r="40" spans="1:8" ht="81" x14ac:dyDescent="0.3">
      <c r="A40" s="37"/>
      <c r="B40" s="14">
        <v>45758</v>
      </c>
      <c r="C40" s="4" t="s">
        <v>159</v>
      </c>
      <c r="D40" s="5" t="e" cm="1" vm="7">
        <f t="array" ref="D40">+_FV( 78.02,"08")</f>
        <v>#VALUE!</v>
      </c>
      <c r="E40" s="9" t="s">
        <v>160</v>
      </c>
      <c r="F40" s="6" t="s">
        <v>161</v>
      </c>
      <c r="G40" s="4" t="s">
        <v>162</v>
      </c>
      <c r="H40" s="13" t="s">
        <v>163</v>
      </c>
    </row>
    <row r="41" spans="1:8" ht="108" x14ac:dyDescent="0.3">
      <c r="A41" s="37"/>
      <c r="B41" s="14">
        <v>45753</v>
      </c>
      <c r="C41" s="4" t="s">
        <v>164</v>
      </c>
      <c r="D41" s="5" t="s">
        <v>165</v>
      </c>
      <c r="E41" s="9"/>
      <c r="F41" s="6" t="s">
        <v>166</v>
      </c>
      <c r="G41" s="9"/>
      <c r="H41" s="13" t="s">
        <v>167</v>
      </c>
    </row>
    <row r="42" spans="1:8" ht="94.5" x14ac:dyDescent="0.3">
      <c r="A42" s="37"/>
      <c r="B42" s="14">
        <v>45757</v>
      </c>
      <c r="C42" s="4" t="s">
        <v>168</v>
      </c>
      <c r="D42" s="5" t="e" cm="1" vm="2">
        <f t="array" ref="D42">-_FV( 70.08,"27")</f>
        <v>#VALUE!</v>
      </c>
      <c r="E42" s="9"/>
      <c r="F42" s="6" t="s">
        <v>169</v>
      </c>
      <c r="G42" s="4" t="s">
        <v>170</v>
      </c>
      <c r="H42" s="13" t="s">
        <v>171</v>
      </c>
    </row>
    <row r="43" spans="1:8" ht="81" x14ac:dyDescent="0.3">
      <c r="A43" s="37"/>
      <c r="B43" s="40" t="s">
        <v>172</v>
      </c>
      <c r="C43" s="41" t="s">
        <v>173</v>
      </c>
      <c r="D43" s="5" t="s">
        <v>174</v>
      </c>
      <c r="E43" s="9" t="s">
        <v>175</v>
      </c>
      <c r="F43" s="6" t="s">
        <v>176</v>
      </c>
      <c r="G43" s="4" t="s">
        <v>177</v>
      </c>
      <c r="H43" s="13" t="s">
        <v>178</v>
      </c>
    </row>
    <row r="44" spans="1:8" ht="40.5" x14ac:dyDescent="0.3">
      <c r="A44" s="37"/>
      <c r="B44" s="14">
        <v>45758</v>
      </c>
      <c r="C44" s="4" t="s">
        <v>179</v>
      </c>
      <c r="D44" s="6" t="s">
        <v>180</v>
      </c>
      <c r="E44" s="42"/>
      <c r="F44" s="6" t="s">
        <v>181</v>
      </c>
      <c r="G44" s="43" t="s">
        <v>182</v>
      </c>
      <c r="H44" s="13" t="s">
        <v>183</v>
      </c>
    </row>
    <row r="45" spans="1:8" ht="81" x14ac:dyDescent="0.3">
      <c r="A45" s="37"/>
      <c r="B45" s="14">
        <v>45759</v>
      </c>
      <c r="C45" s="4" t="s">
        <v>184</v>
      </c>
      <c r="D45" s="9" t="e" cm="1" vm="16">
        <f t="array" ref="D45">-_FV( 70.12,"25")</f>
        <v>#VALUE!</v>
      </c>
      <c r="E45" s="9" t="s">
        <v>185</v>
      </c>
      <c r="F45" s="6" t="s">
        <v>186</v>
      </c>
      <c r="G45" s="4" t="s">
        <v>187</v>
      </c>
      <c r="H45" s="13" t="s">
        <v>188</v>
      </c>
    </row>
    <row r="46" spans="1:8" ht="81" x14ac:dyDescent="0.3">
      <c r="A46" s="37"/>
      <c r="B46" s="14">
        <v>45754</v>
      </c>
      <c r="C46" s="4" t="s">
        <v>189</v>
      </c>
      <c r="D46" s="9" t="s">
        <v>190</v>
      </c>
      <c r="E46" s="44"/>
      <c r="F46" s="6" t="s">
        <v>191</v>
      </c>
      <c r="G46" s="4" t="s">
        <v>192</v>
      </c>
      <c r="H46" s="13" t="s">
        <v>193</v>
      </c>
    </row>
    <row r="47" spans="1:8" ht="81" x14ac:dyDescent="0.3">
      <c r="A47" s="37"/>
      <c r="B47" s="14">
        <v>45756</v>
      </c>
      <c r="C47" s="4" t="s">
        <v>194</v>
      </c>
      <c r="D47" s="9" t="e" cm="1" vm="10">
        <f t="array" ref="D47">-_FV( 82.01,"03")</f>
        <v>#VALUE!</v>
      </c>
      <c r="E47" s="44"/>
      <c r="F47" s="6" t="s">
        <v>195</v>
      </c>
      <c r="G47" s="4" t="s">
        <v>196</v>
      </c>
      <c r="H47" s="13" t="s">
        <v>197</v>
      </c>
    </row>
    <row r="48" spans="1:8" ht="67.5" x14ac:dyDescent="0.3">
      <c r="A48" s="37"/>
      <c r="B48" s="14">
        <v>45757</v>
      </c>
      <c r="C48" s="4" t="s">
        <v>198</v>
      </c>
      <c r="D48" s="5" t="e" cm="1" vm="17">
        <f t="array" ref="D48">-_FV( 82.02,"20")</f>
        <v>#VALUE!</v>
      </c>
      <c r="E48" s="44"/>
      <c r="F48" s="6" t="s">
        <v>199</v>
      </c>
      <c r="G48" s="4" t="s">
        <v>200</v>
      </c>
      <c r="H48" s="13" t="s">
        <v>201</v>
      </c>
    </row>
    <row r="49" spans="1:8" ht="94.5" x14ac:dyDescent="0.3">
      <c r="A49" s="37"/>
      <c r="B49" s="14">
        <v>45755</v>
      </c>
      <c r="C49" s="4" t="s">
        <v>202</v>
      </c>
      <c r="D49" s="5" t="s">
        <v>203</v>
      </c>
      <c r="E49" s="9" t="s">
        <v>204</v>
      </c>
      <c r="F49" s="6" t="s">
        <v>205</v>
      </c>
      <c r="G49" s="4" t="s">
        <v>206</v>
      </c>
      <c r="H49" s="13" t="s">
        <v>207</v>
      </c>
    </row>
    <row r="50" spans="1:8" ht="66" x14ac:dyDescent="0.3">
      <c r="A50" s="37"/>
      <c r="B50" s="14">
        <v>45755</v>
      </c>
      <c r="C50" s="4" t="s">
        <v>208</v>
      </c>
      <c r="D50" s="9" t="s">
        <v>209</v>
      </c>
      <c r="E50" s="44"/>
      <c r="F50" s="6" t="s">
        <v>210</v>
      </c>
      <c r="G50" s="4" t="s">
        <v>211</v>
      </c>
      <c r="H50" s="13" t="s">
        <v>212</v>
      </c>
    </row>
    <row r="51" spans="1:8" ht="81" x14ac:dyDescent="0.3">
      <c r="A51" s="37"/>
      <c r="B51" s="14">
        <v>45757</v>
      </c>
      <c r="C51" s="4" t="s">
        <v>213</v>
      </c>
      <c r="D51" s="9" t="s">
        <v>214</v>
      </c>
      <c r="E51" s="44"/>
      <c r="F51" s="6" t="s">
        <v>215</v>
      </c>
      <c r="G51" s="4" t="s">
        <v>216</v>
      </c>
      <c r="H51" s="13" t="s">
        <v>217</v>
      </c>
    </row>
    <row r="52" spans="1:8" ht="54" x14ac:dyDescent="0.3">
      <c r="A52" s="37"/>
      <c r="B52" s="14">
        <v>45759</v>
      </c>
      <c r="C52" s="4" t="s">
        <v>218</v>
      </c>
      <c r="D52" s="9" t="s">
        <v>219</v>
      </c>
      <c r="E52" s="44"/>
      <c r="F52" s="6" t="s">
        <v>220</v>
      </c>
      <c r="G52" s="4" t="s">
        <v>221</v>
      </c>
      <c r="H52" s="13" t="s">
        <v>222</v>
      </c>
    </row>
    <row r="53" spans="1:8" ht="76.5" x14ac:dyDescent="0.3">
      <c r="A53" s="37"/>
      <c r="B53" s="14">
        <v>45759</v>
      </c>
      <c r="C53" s="4" t="s">
        <v>223</v>
      </c>
      <c r="D53" s="9" t="s">
        <v>224</v>
      </c>
      <c r="E53" s="44"/>
      <c r="F53" s="6" t="s">
        <v>225</v>
      </c>
      <c r="G53" s="4" t="s">
        <v>226</v>
      </c>
      <c r="H53" s="45" t="s">
        <v>227</v>
      </c>
    </row>
    <row r="54" spans="1:8" ht="66" x14ac:dyDescent="0.3">
      <c r="A54" s="38"/>
      <c r="B54" s="14">
        <v>45756</v>
      </c>
      <c r="C54" s="4" t="s">
        <v>228</v>
      </c>
      <c r="D54" s="5" t="s">
        <v>229</v>
      </c>
      <c r="E54" s="44"/>
      <c r="F54" s="6" t="s">
        <v>230</v>
      </c>
      <c r="G54" s="4" t="s">
        <v>231</v>
      </c>
      <c r="H54" s="13" t="s">
        <v>232</v>
      </c>
    </row>
    <row r="55" spans="1:8" ht="67.5" x14ac:dyDescent="0.3">
      <c r="A55" s="57" t="s">
        <v>78</v>
      </c>
      <c r="B55" s="14">
        <v>45751</v>
      </c>
      <c r="C55" s="46" t="s">
        <v>233</v>
      </c>
      <c r="D55" s="47" t="e" cm="1" vm="5">
        <f t="array" ref="D55">-_FV( 55.04,"05")</f>
        <v>#VALUE!</v>
      </c>
      <c r="E55" s="48" t="s">
        <v>234</v>
      </c>
      <c r="F55" s="49" t="s">
        <v>235</v>
      </c>
      <c r="G55" s="46" t="s">
        <v>236</v>
      </c>
      <c r="H55" s="50" t="s">
        <v>237</v>
      </c>
    </row>
    <row r="56" spans="1:8" ht="39" x14ac:dyDescent="0.3">
      <c r="A56" s="58"/>
      <c r="B56" s="51">
        <v>45749</v>
      </c>
      <c r="C56" s="46" t="s">
        <v>238</v>
      </c>
      <c r="D56" s="47" t="s">
        <v>239</v>
      </c>
      <c r="E56" s="48"/>
      <c r="F56" s="49" t="s">
        <v>240</v>
      </c>
      <c r="G56" s="48"/>
      <c r="H56" s="13" t="s">
        <v>241</v>
      </c>
    </row>
    <row r="57" spans="1:8" ht="81" x14ac:dyDescent="0.3">
      <c r="A57" s="36" t="s">
        <v>242</v>
      </c>
      <c r="B57" s="14">
        <v>45749</v>
      </c>
      <c r="C57" s="46" t="s">
        <v>243</v>
      </c>
      <c r="D57" s="47" t="e" cm="1" vm="2">
        <f t="array" ref="D57">-_FV( 43.08,"27")</f>
        <v>#VALUE!</v>
      </c>
      <c r="E57" s="48" t="s">
        <v>244</v>
      </c>
      <c r="F57" s="49" t="s">
        <v>245</v>
      </c>
      <c r="G57" s="46" t="s">
        <v>246</v>
      </c>
      <c r="H57" s="50" t="s">
        <v>247</v>
      </c>
    </row>
    <row r="58" spans="1:8" ht="81" x14ac:dyDescent="0.3">
      <c r="A58" s="37"/>
      <c r="B58" s="14">
        <v>45749</v>
      </c>
      <c r="C58" s="46" t="s">
        <v>248</v>
      </c>
      <c r="D58" s="47" t="e" cm="1" vm="1">
        <f t="array" ref="D58">-_FV( 46.06,"11")</f>
        <v>#VALUE!</v>
      </c>
      <c r="E58" s="48" t="s">
        <v>249</v>
      </c>
      <c r="F58" s="49" t="s">
        <v>250</v>
      </c>
      <c r="G58" s="46" t="s">
        <v>251</v>
      </c>
      <c r="H58" s="50" t="s">
        <v>252</v>
      </c>
    </row>
    <row r="59" spans="1:8" ht="81" x14ac:dyDescent="0.3">
      <c r="A59" s="37"/>
      <c r="B59" s="14">
        <v>45749</v>
      </c>
      <c r="C59" s="4" t="s">
        <v>253</v>
      </c>
      <c r="D59" s="5" t="e" cm="1" vm="18">
        <f t="array" ref="D59">-_FV( 50.08,"15")</f>
        <v>#VALUE!</v>
      </c>
      <c r="E59" s="9" t="s">
        <v>254</v>
      </c>
      <c r="F59" s="6" t="s">
        <v>255</v>
      </c>
      <c r="G59" s="4" t="s">
        <v>256</v>
      </c>
      <c r="H59" s="13" t="s">
        <v>257</v>
      </c>
    </row>
    <row r="60" spans="1:8" ht="81" x14ac:dyDescent="0.3">
      <c r="A60" s="37"/>
      <c r="B60" s="14">
        <v>45751</v>
      </c>
      <c r="C60" s="4" t="s">
        <v>258</v>
      </c>
      <c r="D60" s="5" t="e" cm="1" vm="19">
        <f t="array" ref="D60">-_FV( 51.01,"07")</f>
        <v>#VALUE!</v>
      </c>
      <c r="E60" s="9" t="s">
        <v>259</v>
      </c>
      <c r="F60" s="6" t="s">
        <v>260</v>
      </c>
      <c r="G60" s="4" t="s">
        <v>261</v>
      </c>
      <c r="H60" s="13" t="s">
        <v>262</v>
      </c>
    </row>
    <row r="61" spans="1:8" ht="67.5" x14ac:dyDescent="0.3">
      <c r="A61" s="37"/>
      <c r="B61" s="14">
        <v>45751</v>
      </c>
      <c r="C61" s="4" t="s">
        <v>263</v>
      </c>
      <c r="D61" s="5" t="e" cm="1" vm="17">
        <f t="array" ref="D61">-_FV( 52.03,"20")</f>
        <v>#VALUE!</v>
      </c>
      <c r="E61" s="9" t="s">
        <v>264</v>
      </c>
      <c r="F61" s="6" t="s">
        <v>265</v>
      </c>
      <c r="G61" s="4" t="s">
        <v>266</v>
      </c>
      <c r="H61" s="13" t="s">
        <v>267</v>
      </c>
    </row>
    <row r="62" spans="1:8" ht="68.25" thickBot="1" x14ac:dyDescent="0.35">
      <c r="A62" s="39"/>
      <c r="B62" s="55">
        <v>45750</v>
      </c>
      <c r="C62" s="19" t="s">
        <v>268</v>
      </c>
      <c r="D62" s="20" t="e" cm="1" vm="4">
        <f t="array" ref="D62">-_FV( 52.09,"12")</f>
        <v>#VALUE!</v>
      </c>
      <c r="E62" s="21" t="s">
        <v>269</v>
      </c>
      <c r="F62" s="56" t="s">
        <v>270</v>
      </c>
      <c r="G62" s="19" t="s">
        <v>271</v>
      </c>
      <c r="H62" s="23" t="s">
        <v>272</v>
      </c>
    </row>
    <row r="63" spans="1:8" ht="17.25" thickTop="1" x14ac:dyDescent="0.3"/>
    <row r="66" spans="1:8" ht="20.25" thickBot="1" x14ac:dyDescent="0.35">
      <c r="A66" s="59" t="s">
        <v>274</v>
      </c>
    </row>
    <row r="67" spans="1:8" ht="29.25" thickTop="1" x14ac:dyDescent="0.3">
      <c r="A67" s="1" t="s">
        <v>0</v>
      </c>
      <c r="B67" s="2" t="s">
        <v>1</v>
      </c>
      <c r="C67" s="2" t="s">
        <v>2</v>
      </c>
      <c r="D67" s="2" t="s">
        <v>3</v>
      </c>
      <c r="E67" s="2" t="s">
        <v>4</v>
      </c>
      <c r="F67" s="2" t="s">
        <v>5</v>
      </c>
      <c r="G67" s="2" t="s">
        <v>6</v>
      </c>
      <c r="H67" s="3" t="s">
        <v>7</v>
      </c>
    </row>
    <row r="68" spans="1:8" ht="81" x14ac:dyDescent="0.3">
      <c r="A68" s="36" t="s">
        <v>44</v>
      </c>
      <c r="B68" s="14">
        <v>45658</v>
      </c>
      <c r="C68" s="4" t="s">
        <v>275</v>
      </c>
      <c r="D68" s="5" t="e" cm="1" vm="5">
        <f t="array" ref="D68">-_FV( 58.08,"05")</f>
        <v>#VALUE!</v>
      </c>
      <c r="E68" s="9" t="s">
        <v>276</v>
      </c>
      <c r="F68" s="6" t="s">
        <v>277</v>
      </c>
      <c r="G68" s="4" t="s">
        <v>278</v>
      </c>
      <c r="H68" s="13" t="s">
        <v>279</v>
      </c>
    </row>
    <row r="69" spans="1:8" ht="54" x14ac:dyDescent="0.3">
      <c r="A69" s="37"/>
      <c r="B69" s="14">
        <v>45720</v>
      </c>
      <c r="C69" s="4" t="s">
        <v>280</v>
      </c>
      <c r="D69" s="5" t="e" cm="1" vm="4">
        <f t="array" ref="D69">-_FV( 59.01,"12")</f>
        <v>#VALUE!</v>
      </c>
      <c r="E69" s="9" t="s">
        <v>281</v>
      </c>
      <c r="F69" s="6" t="s">
        <v>282</v>
      </c>
      <c r="G69" s="4" t="s">
        <v>283</v>
      </c>
      <c r="H69" s="13" t="s">
        <v>284</v>
      </c>
    </row>
    <row r="70" spans="1:8" ht="40.5" x14ac:dyDescent="0.3">
      <c r="A70" s="37"/>
      <c r="B70" s="14">
        <v>45661</v>
      </c>
      <c r="C70" s="4" t="s">
        <v>285</v>
      </c>
      <c r="D70" s="5" t="e" cm="1" vm="7">
        <f t="array" ref="D70">-_FV( 60.09,"08")</f>
        <v>#VALUE!</v>
      </c>
      <c r="E70" s="9" t="s">
        <v>286</v>
      </c>
      <c r="F70" s="6" t="s">
        <v>287</v>
      </c>
      <c r="G70" s="4" t="s">
        <v>288</v>
      </c>
      <c r="H70" s="13" t="s">
        <v>289</v>
      </c>
    </row>
    <row r="71" spans="1:8" ht="81" x14ac:dyDescent="0.3">
      <c r="A71" s="37"/>
      <c r="B71" s="14">
        <v>45696</v>
      </c>
      <c r="C71" s="4" t="s">
        <v>290</v>
      </c>
      <c r="D71" s="5" t="e" cm="1" vm="2">
        <f t="array" ref="D71">-_FV( 60.11,"27")</f>
        <v>#VALUE!</v>
      </c>
      <c r="E71" s="9" t="s">
        <v>117</v>
      </c>
      <c r="F71" s="6" t="s">
        <v>291</v>
      </c>
      <c r="G71" s="4" t="s">
        <v>119</v>
      </c>
      <c r="H71" s="13" t="s">
        <v>120</v>
      </c>
    </row>
    <row r="72" spans="1:8" ht="81" x14ac:dyDescent="0.3">
      <c r="A72" s="37"/>
      <c r="B72" s="14">
        <v>45662</v>
      </c>
      <c r="C72" s="4" t="s">
        <v>292</v>
      </c>
      <c r="D72" s="5" t="e" cm="1" vm="19">
        <f t="array" ref="D72">-_FV( 63.07,"07")</f>
        <v>#VALUE!</v>
      </c>
      <c r="E72" s="9" t="s">
        <v>293</v>
      </c>
      <c r="F72" s="6" t="s">
        <v>294</v>
      </c>
      <c r="G72" s="4" t="s">
        <v>295</v>
      </c>
      <c r="H72" s="13" t="s">
        <v>296</v>
      </c>
    </row>
    <row r="73" spans="1:8" ht="67.5" x14ac:dyDescent="0.3">
      <c r="A73" s="37"/>
      <c r="B73" s="14">
        <v>45660</v>
      </c>
      <c r="C73" s="4" t="s">
        <v>297</v>
      </c>
      <c r="D73" s="5" t="e" cm="1" vm="10">
        <f t="array" ref="D73">-_FV( 59.11,"03")</f>
        <v>#VALUE!</v>
      </c>
      <c r="E73" s="9" t="s">
        <v>234</v>
      </c>
      <c r="F73" s="6" t="s">
        <v>298</v>
      </c>
      <c r="G73" s="4" t="s">
        <v>299</v>
      </c>
      <c r="H73" s="13" t="s">
        <v>300</v>
      </c>
    </row>
    <row r="74" spans="1:8" ht="81" x14ac:dyDescent="0.3">
      <c r="A74" s="37"/>
      <c r="B74" s="14">
        <v>45693</v>
      </c>
      <c r="C74" s="4" t="s">
        <v>301</v>
      </c>
      <c r="D74" s="5" t="e" cm="1" vm="16">
        <f t="array" ref="D74">-_FV( 64.01,"25")</f>
        <v>#VALUE!</v>
      </c>
      <c r="E74" s="9"/>
      <c r="F74" s="6" t="s">
        <v>302</v>
      </c>
      <c r="G74" s="4" t="s">
        <v>303</v>
      </c>
      <c r="H74" s="13" t="s">
        <v>304</v>
      </c>
    </row>
    <row r="75" spans="1:8" ht="54" x14ac:dyDescent="0.3">
      <c r="A75" s="37"/>
      <c r="B75" s="14">
        <v>45694</v>
      </c>
      <c r="C75" s="4" t="s">
        <v>305</v>
      </c>
      <c r="D75" s="5" t="e" cm="1" vm="9">
        <f t="array" ref="D75">-_FV( 67.02,"26")</f>
        <v>#VALUE!</v>
      </c>
      <c r="E75" s="9" t="s">
        <v>74</v>
      </c>
      <c r="F75" s="6" t="s">
        <v>306</v>
      </c>
      <c r="G75" s="4" t="s">
        <v>76</v>
      </c>
      <c r="H75" s="13" t="s">
        <v>77</v>
      </c>
    </row>
    <row r="76" spans="1:8" ht="54" x14ac:dyDescent="0.3">
      <c r="A76" s="37"/>
      <c r="B76" s="14">
        <v>45717</v>
      </c>
      <c r="C76" s="4" t="s">
        <v>307</v>
      </c>
      <c r="D76" s="5" t="e" cm="1" vm="18">
        <f t="array" ref="D76">-_FV( 58.09,"15")</f>
        <v>#VALUE!</v>
      </c>
      <c r="E76" s="9"/>
      <c r="F76" s="6" t="s">
        <v>308</v>
      </c>
      <c r="G76" s="4" t="s">
        <v>110</v>
      </c>
      <c r="H76" s="13" t="s">
        <v>111</v>
      </c>
    </row>
    <row r="77" spans="1:8" ht="40.5" x14ac:dyDescent="0.3">
      <c r="A77" s="37"/>
      <c r="B77" s="14">
        <v>45690</v>
      </c>
      <c r="C77" s="4" t="s">
        <v>309</v>
      </c>
      <c r="D77" s="5" t="e" cm="1" vm="19">
        <f t="array" ref="D77">-_FV( 58.06,"07")</f>
        <v>#VALUE!</v>
      </c>
      <c r="E77" s="9" t="s">
        <v>310</v>
      </c>
      <c r="F77" s="6" t="s">
        <v>311</v>
      </c>
      <c r="G77" s="4" t="s">
        <v>114</v>
      </c>
      <c r="H77" s="13" t="s">
        <v>312</v>
      </c>
    </row>
    <row r="78" spans="1:8" ht="40.5" x14ac:dyDescent="0.3">
      <c r="A78" s="37"/>
      <c r="B78" s="14">
        <v>45661</v>
      </c>
      <c r="C78" s="4" t="s">
        <v>313</v>
      </c>
      <c r="D78" s="5" t="e" cm="1" vm="7">
        <f t="array" ref="D78">-_FV( 66.06,"08")</f>
        <v>#VALUE!</v>
      </c>
      <c r="E78" s="9" t="s">
        <v>314</v>
      </c>
      <c r="F78" s="6" t="s">
        <v>315</v>
      </c>
      <c r="G78" s="4" t="s">
        <v>316</v>
      </c>
      <c r="H78" s="13" t="s">
        <v>317</v>
      </c>
    </row>
    <row r="79" spans="1:8" ht="81" x14ac:dyDescent="0.3">
      <c r="A79" s="37"/>
      <c r="B79" s="14">
        <v>45720</v>
      </c>
      <c r="C79" s="4" t="s">
        <v>318</v>
      </c>
      <c r="D79" s="5" t="e" cm="1" vm="20">
        <f t="array" ref="D79">-_FV( 63.04,"14")</f>
        <v>#VALUE!</v>
      </c>
      <c r="E79" s="9"/>
      <c r="F79" s="6" t="s">
        <v>319</v>
      </c>
      <c r="G79" s="4" t="s">
        <v>320</v>
      </c>
      <c r="H79" s="13" t="s">
        <v>321</v>
      </c>
    </row>
    <row r="80" spans="1:8" ht="79.5" x14ac:dyDescent="0.3">
      <c r="A80" s="37"/>
      <c r="B80" s="6"/>
      <c r="C80" s="4" t="s">
        <v>322</v>
      </c>
      <c r="D80" s="5" t="e" cm="1" vm="2">
        <f t="array" ref="D80">-_FV( 62.09,"27")</f>
        <v>#VALUE!</v>
      </c>
      <c r="E80" s="9" t="s">
        <v>323</v>
      </c>
      <c r="F80" s="6" t="s">
        <v>324</v>
      </c>
      <c r="G80" s="4" t="s">
        <v>325</v>
      </c>
      <c r="H80" s="13" t="s">
        <v>326</v>
      </c>
    </row>
    <row r="81" spans="1:8" ht="94.5" x14ac:dyDescent="0.3">
      <c r="A81" s="37"/>
      <c r="B81" s="14">
        <v>45693</v>
      </c>
      <c r="C81" s="4" t="s">
        <v>327</v>
      </c>
      <c r="D81" s="5" t="e" cm="1" vm="8">
        <f t="array" ref="D81">-_FV( 68.06,"18")</f>
        <v>#VALUE!</v>
      </c>
      <c r="E81" s="9" t="s">
        <v>135</v>
      </c>
      <c r="F81" s="6" t="s">
        <v>328</v>
      </c>
      <c r="G81" s="4" t="s">
        <v>137</v>
      </c>
      <c r="H81" s="13" t="s">
        <v>329</v>
      </c>
    </row>
    <row r="82" spans="1:8" ht="81" x14ac:dyDescent="0.3">
      <c r="A82" s="37"/>
      <c r="B82" s="14">
        <v>45689</v>
      </c>
      <c r="C82" s="4" t="s">
        <v>330</v>
      </c>
      <c r="D82" s="5" t="e" cm="1" vm="21">
        <f t="array" ref="D82">-_FV( 65.09,"01")</f>
        <v>#VALUE!</v>
      </c>
      <c r="E82" s="9" t="s">
        <v>331</v>
      </c>
      <c r="F82" s="6" t="s">
        <v>332</v>
      </c>
      <c r="G82" s="4" t="s">
        <v>333</v>
      </c>
      <c r="H82" s="13" t="s">
        <v>334</v>
      </c>
    </row>
    <row r="83" spans="1:8" ht="81" x14ac:dyDescent="0.3">
      <c r="A83" s="37"/>
      <c r="B83" s="14">
        <v>45691</v>
      </c>
      <c r="C83" s="4" t="s">
        <v>335</v>
      </c>
      <c r="D83" s="5" t="e" cm="1" vm="20">
        <f t="array" ref="D83">+_FV( 73.08,"14")</f>
        <v>#VALUE!</v>
      </c>
      <c r="E83" s="9" t="s">
        <v>150</v>
      </c>
      <c r="F83" s="6" t="s">
        <v>336</v>
      </c>
      <c r="G83" s="4" t="s">
        <v>152</v>
      </c>
      <c r="H83" s="13" t="s">
        <v>337</v>
      </c>
    </row>
    <row r="84" spans="1:8" ht="94.5" x14ac:dyDescent="0.3">
      <c r="A84" s="37"/>
      <c r="B84" s="6"/>
      <c r="C84" s="4" t="s">
        <v>338</v>
      </c>
      <c r="D84" s="5" t="e" cm="1" vm="21">
        <f t="array" ref="D84">-_FV( 71.07,"01")</f>
        <v>#VALUE!</v>
      </c>
      <c r="E84" s="9" t="s">
        <v>145</v>
      </c>
      <c r="F84" s="6" t="s">
        <v>339</v>
      </c>
      <c r="G84" s="4" t="s">
        <v>147</v>
      </c>
      <c r="H84" s="13" t="s">
        <v>340</v>
      </c>
    </row>
    <row r="85" spans="1:8" ht="81" x14ac:dyDescent="0.3">
      <c r="A85" s="37"/>
      <c r="B85" s="14">
        <v>45659</v>
      </c>
      <c r="C85" s="4" t="s">
        <v>341</v>
      </c>
      <c r="D85" s="5" t="e" cm="1" vm="22">
        <f t="array" ref="D85">+_FV( 73.03,"29")</f>
        <v>#VALUE!</v>
      </c>
      <c r="E85" s="9" t="s">
        <v>51</v>
      </c>
      <c r="F85" s="6" t="s">
        <v>342</v>
      </c>
      <c r="G85" s="4" t="s">
        <v>53</v>
      </c>
      <c r="H85" s="13" t="s">
        <v>343</v>
      </c>
    </row>
    <row r="86" spans="1:8" ht="94.5" x14ac:dyDescent="0.3">
      <c r="A86" s="37"/>
      <c r="B86" s="14">
        <v>45692</v>
      </c>
      <c r="C86" s="4" t="s">
        <v>344</v>
      </c>
      <c r="D86" s="5" t="e" cm="1" vm="22">
        <f t="array" ref="D86">-_FV( 72.05,"29")</f>
        <v>#VALUE!</v>
      </c>
      <c r="E86" s="9" t="s">
        <v>185</v>
      </c>
      <c r="F86" s="6" t="s">
        <v>345</v>
      </c>
      <c r="G86" s="4" t="s">
        <v>187</v>
      </c>
      <c r="H86" s="13" t="s">
        <v>346</v>
      </c>
    </row>
    <row r="87" spans="1:8" ht="67.5" x14ac:dyDescent="0.3">
      <c r="A87" s="37"/>
      <c r="B87" s="14">
        <v>45663</v>
      </c>
      <c r="C87" s="4" t="s">
        <v>347</v>
      </c>
      <c r="D87" s="5" t="e" cm="1" vm="6">
        <f t="array" ref="D87">+_FV( 72.07,"19")</f>
        <v>#VALUE!</v>
      </c>
      <c r="E87" s="9" t="s">
        <v>348</v>
      </c>
      <c r="F87" s="6" t="s">
        <v>349</v>
      </c>
      <c r="G87" s="4" t="s">
        <v>350</v>
      </c>
      <c r="H87" s="13" t="s">
        <v>351</v>
      </c>
    </row>
    <row r="88" spans="1:8" ht="67.5" x14ac:dyDescent="0.3">
      <c r="A88" s="37"/>
      <c r="B88" s="14">
        <v>45662</v>
      </c>
      <c r="C88" s="4" t="s">
        <v>352</v>
      </c>
      <c r="D88" s="5" t="e" cm="1" vm="3">
        <f t="array" ref="D88">-_FV( 60.06,"10")</f>
        <v>#VALUE!</v>
      </c>
      <c r="E88" s="9" t="s">
        <v>126</v>
      </c>
      <c r="F88" s="6" t="s">
        <v>353</v>
      </c>
      <c r="G88" s="4" t="s">
        <v>128</v>
      </c>
      <c r="H88" s="13" t="s">
        <v>129</v>
      </c>
    </row>
    <row r="89" spans="1:8" ht="54" x14ac:dyDescent="0.3">
      <c r="A89" s="37"/>
      <c r="B89" s="14">
        <v>45690</v>
      </c>
      <c r="C89" s="4" t="s">
        <v>354</v>
      </c>
      <c r="D89" s="5" t="s">
        <v>355</v>
      </c>
      <c r="E89" s="9"/>
      <c r="F89" s="6" t="s">
        <v>356</v>
      </c>
      <c r="G89" s="9"/>
      <c r="H89" s="13" t="s">
        <v>357</v>
      </c>
    </row>
    <row r="90" spans="1:8" ht="67.5" x14ac:dyDescent="0.3">
      <c r="A90" s="37"/>
      <c r="B90" s="14">
        <v>45696</v>
      </c>
      <c r="C90" s="4" t="s">
        <v>358</v>
      </c>
      <c r="D90" s="5" t="s">
        <v>359</v>
      </c>
      <c r="E90" s="9"/>
      <c r="F90" s="6" t="s">
        <v>360</v>
      </c>
      <c r="G90" s="9"/>
      <c r="H90" s="13" t="s">
        <v>361</v>
      </c>
    </row>
    <row r="91" spans="1:8" ht="67.5" x14ac:dyDescent="0.3">
      <c r="A91" s="37"/>
      <c r="B91" s="14">
        <v>45658</v>
      </c>
      <c r="C91" s="4" t="s">
        <v>362</v>
      </c>
      <c r="D91" s="5" t="s">
        <v>363</v>
      </c>
      <c r="E91" s="9"/>
      <c r="F91" s="6" t="s">
        <v>364</v>
      </c>
      <c r="G91" s="9"/>
      <c r="H91" s="13" t="s">
        <v>365</v>
      </c>
    </row>
    <row r="92" spans="1:8" ht="40.5" x14ac:dyDescent="0.3">
      <c r="A92" s="37"/>
      <c r="B92" s="14">
        <v>45696</v>
      </c>
      <c r="C92" s="4" t="s">
        <v>366</v>
      </c>
      <c r="D92" s="5" t="s">
        <v>367</v>
      </c>
      <c r="E92" s="42"/>
      <c r="F92" s="6" t="s">
        <v>368</v>
      </c>
      <c r="G92" s="42"/>
      <c r="H92" s="13" t="s">
        <v>369</v>
      </c>
    </row>
    <row r="93" spans="1:8" ht="67.5" x14ac:dyDescent="0.3">
      <c r="A93" s="37"/>
      <c r="B93" s="14">
        <v>45660</v>
      </c>
      <c r="C93" s="4" t="s">
        <v>370</v>
      </c>
      <c r="D93" s="5" t="s">
        <v>371</v>
      </c>
      <c r="E93" s="9"/>
      <c r="F93" s="6" t="s">
        <v>372</v>
      </c>
      <c r="G93" s="4" t="s">
        <v>373</v>
      </c>
      <c r="H93" s="13" t="s">
        <v>374</v>
      </c>
    </row>
    <row r="94" spans="1:8" ht="81" x14ac:dyDescent="0.3">
      <c r="A94" s="37"/>
      <c r="B94" s="14">
        <v>45696</v>
      </c>
      <c r="C94" s="4" t="s">
        <v>375</v>
      </c>
      <c r="D94" s="5" t="s">
        <v>376</v>
      </c>
      <c r="E94" s="9"/>
      <c r="F94" s="6" t="s">
        <v>377</v>
      </c>
      <c r="G94" s="4" t="s">
        <v>378</v>
      </c>
      <c r="H94" s="13" t="s">
        <v>379</v>
      </c>
    </row>
    <row r="95" spans="1:8" ht="108" x14ac:dyDescent="0.3">
      <c r="A95" s="37"/>
      <c r="B95" s="14">
        <v>45662</v>
      </c>
      <c r="C95" s="4" t="s">
        <v>380</v>
      </c>
      <c r="D95" s="5" t="s">
        <v>381</v>
      </c>
      <c r="E95" s="9"/>
      <c r="F95" s="6" t="s">
        <v>382</v>
      </c>
      <c r="G95" s="16"/>
      <c r="H95" s="13" t="s">
        <v>383</v>
      </c>
    </row>
    <row r="96" spans="1:8" ht="54.75" thickBot="1" x14ac:dyDescent="0.35">
      <c r="A96" s="39"/>
      <c r="B96" s="55">
        <v>45694</v>
      </c>
      <c r="C96" s="19" t="s">
        <v>384</v>
      </c>
      <c r="D96" s="20" t="s">
        <v>385</v>
      </c>
      <c r="E96" s="21" t="s">
        <v>386</v>
      </c>
      <c r="F96" s="56" t="s">
        <v>387</v>
      </c>
      <c r="G96" s="19" t="s">
        <v>388</v>
      </c>
      <c r="H96" s="23" t="s">
        <v>389</v>
      </c>
    </row>
    <row r="97" spans="1:8" ht="29.25" thickTop="1" x14ac:dyDescent="0.3">
      <c r="A97" s="1" t="s">
        <v>0</v>
      </c>
      <c r="B97" s="2" t="s">
        <v>1</v>
      </c>
      <c r="C97" s="2" t="s">
        <v>2</v>
      </c>
      <c r="D97" s="60" t="s">
        <v>3</v>
      </c>
      <c r="E97" s="60" t="s">
        <v>4</v>
      </c>
      <c r="F97" s="60" t="s">
        <v>5</v>
      </c>
      <c r="G97" s="2" t="s">
        <v>6</v>
      </c>
      <c r="H97" s="3" t="s">
        <v>7</v>
      </c>
    </row>
    <row r="98" spans="1:8" ht="67.5" x14ac:dyDescent="0.3">
      <c r="A98" s="57" t="s">
        <v>44</v>
      </c>
      <c r="B98" s="14">
        <v>45662</v>
      </c>
      <c r="C98" s="4" t="s">
        <v>390</v>
      </c>
      <c r="D98" s="5" t="s">
        <v>391</v>
      </c>
      <c r="E98" s="9"/>
      <c r="F98" s="6" t="s">
        <v>392</v>
      </c>
      <c r="G98" s="4" t="s">
        <v>393</v>
      </c>
      <c r="H98" s="13" t="s">
        <v>394</v>
      </c>
    </row>
    <row r="99" spans="1:8" ht="54" x14ac:dyDescent="0.3">
      <c r="A99" s="66"/>
      <c r="B99" s="14">
        <v>45693</v>
      </c>
      <c r="C99" s="4" t="s">
        <v>395</v>
      </c>
      <c r="D99" s="5" t="s">
        <v>396</v>
      </c>
      <c r="E99" s="9"/>
      <c r="F99" s="6" t="s">
        <v>397</v>
      </c>
      <c r="G99" s="4" t="s">
        <v>398</v>
      </c>
      <c r="H99" s="13" t="s">
        <v>399</v>
      </c>
    </row>
    <row r="100" spans="1:8" ht="81" x14ac:dyDescent="0.3">
      <c r="A100" s="66"/>
      <c r="B100" s="14">
        <v>45720</v>
      </c>
      <c r="C100" s="4" t="s">
        <v>400</v>
      </c>
      <c r="D100" s="5" t="s">
        <v>401</v>
      </c>
      <c r="E100" s="9"/>
      <c r="F100" s="6" t="s">
        <v>402</v>
      </c>
      <c r="G100" s="4" t="s">
        <v>403</v>
      </c>
      <c r="H100" s="13" t="s">
        <v>404</v>
      </c>
    </row>
    <row r="101" spans="1:8" ht="81" x14ac:dyDescent="0.3">
      <c r="A101" s="66"/>
      <c r="B101" s="61">
        <v>45695</v>
      </c>
      <c r="C101" s="4" t="s">
        <v>405</v>
      </c>
      <c r="D101" s="5" t="s">
        <v>406</v>
      </c>
      <c r="E101" s="9" t="s">
        <v>407</v>
      </c>
      <c r="F101" s="6" t="s">
        <v>408</v>
      </c>
      <c r="G101" s="4" t="s">
        <v>409</v>
      </c>
      <c r="H101" s="13" t="s">
        <v>410</v>
      </c>
    </row>
    <row r="102" spans="1:8" ht="81" x14ac:dyDescent="0.3">
      <c r="A102" s="66"/>
      <c r="B102" s="61">
        <v>45697</v>
      </c>
      <c r="C102" s="4" t="s">
        <v>411</v>
      </c>
      <c r="D102" s="5" t="s">
        <v>412</v>
      </c>
      <c r="E102" s="9"/>
      <c r="F102" s="6" t="s">
        <v>413</v>
      </c>
      <c r="G102" s="4" t="s">
        <v>57</v>
      </c>
      <c r="H102" s="13" t="s">
        <v>414</v>
      </c>
    </row>
    <row r="103" spans="1:8" ht="40.5" x14ac:dyDescent="0.3">
      <c r="A103" s="66"/>
      <c r="B103" s="14">
        <v>45694</v>
      </c>
      <c r="C103" s="4" t="s">
        <v>415</v>
      </c>
      <c r="D103" s="9" t="e" cm="1" vm="23">
        <f t="array" ref="D103">-_FV( 71.02,"23")</f>
        <v>#VALUE!</v>
      </c>
      <c r="E103" s="9"/>
      <c r="F103" s="6" t="s">
        <v>416</v>
      </c>
      <c r="G103" s="43" t="s">
        <v>182</v>
      </c>
      <c r="H103" s="13" t="s">
        <v>417</v>
      </c>
    </row>
    <row r="104" spans="1:8" ht="67.5" x14ac:dyDescent="0.3">
      <c r="A104" s="66"/>
      <c r="B104" s="14">
        <v>45658</v>
      </c>
      <c r="C104" s="46" t="s">
        <v>418</v>
      </c>
      <c r="D104" s="5" t="e" cm="1" vm="20">
        <f t="array" ref="D104">+_FV( 71.07,"14")</f>
        <v>#VALUE!</v>
      </c>
      <c r="E104" s="9" t="s">
        <v>419</v>
      </c>
      <c r="F104" s="6" t="s">
        <v>420</v>
      </c>
      <c r="G104" s="4" t="s">
        <v>421</v>
      </c>
      <c r="H104" s="13" t="s">
        <v>422</v>
      </c>
    </row>
    <row r="105" spans="1:8" ht="67.5" x14ac:dyDescent="0.3">
      <c r="A105" s="66"/>
      <c r="B105" s="61">
        <v>45695</v>
      </c>
      <c r="C105" s="46" t="s">
        <v>423</v>
      </c>
      <c r="D105" s="5" t="e" cm="1" vm="16">
        <f t="array" ref="D105">-_FV( 71.12,"25")</f>
        <v>#VALUE!</v>
      </c>
      <c r="E105" s="9" t="s">
        <v>424</v>
      </c>
      <c r="F105" s="6" t="s">
        <v>425</v>
      </c>
      <c r="G105" s="4" t="s">
        <v>426</v>
      </c>
      <c r="H105" s="13" t="s">
        <v>427</v>
      </c>
    </row>
    <row r="106" spans="1:8" ht="67.5" x14ac:dyDescent="0.3">
      <c r="A106" s="66"/>
      <c r="B106" s="61">
        <v>45695</v>
      </c>
      <c r="C106" s="46" t="s">
        <v>428</v>
      </c>
      <c r="D106" s="5" t="e" cm="1" vm="7">
        <f t="array" ref="D106">-_FV( 72.04,"08")</f>
        <v>#VALUE!</v>
      </c>
      <c r="E106" s="9" t="s">
        <v>429</v>
      </c>
      <c r="F106" s="6" t="s">
        <v>430</v>
      </c>
      <c r="G106" s="4" t="s">
        <v>431</v>
      </c>
      <c r="H106" s="13" t="s">
        <v>432</v>
      </c>
    </row>
    <row r="107" spans="1:8" ht="94.5" x14ac:dyDescent="0.3">
      <c r="A107" s="66"/>
      <c r="B107" s="14">
        <v>45691</v>
      </c>
      <c r="C107" s="46" t="s">
        <v>433</v>
      </c>
      <c r="D107" s="5" t="e" cm="1" vm="12">
        <f t="array" ref="D107">-_FV( 72.11,"02")</f>
        <v>#VALUE!</v>
      </c>
      <c r="E107" s="9" t="s">
        <v>140</v>
      </c>
      <c r="F107" s="6" t="s">
        <v>434</v>
      </c>
      <c r="G107" s="4" t="s">
        <v>142</v>
      </c>
      <c r="H107" s="13" t="s">
        <v>435</v>
      </c>
    </row>
    <row r="108" spans="1:8" ht="81" x14ac:dyDescent="0.3">
      <c r="A108" s="66"/>
      <c r="B108" s="61">
        <v>45697</v>
      </c>
      <c r="C108" s="46" t="s">
        <v>436</v>
      </c>
      <c r="D108" s="5" t="e" cm="1" vm="17">
        <f t="array" ref="D108">+_FV( 75.03,"20")</f>
        <v>#VALUE!</v>
      </c>
      <c r="E108" s="44"/>
      <c r="F108" s="6" t="s">
        <v>437</v>
      </c>
      <c r="G108" s="4" t="s">
        <v>66</v>
      </c>
      <c r="H108" s="13" t="s">
        <v>67</v>
      </c>
    </row>
    <row r="109" spans="1:8" ht="93" x14ac:dyDescent="0.3">
      <c r="A109" s="66"/>
      <c r="B109" s="61">
        <v>45697</v>
      </c>
      <c r="C109" s="46" t="s">
        <v>438</v>
      </c>
      <c r="D109" s="5" t="e" cm="1" vm="20">
        <f t="array" ref="D109">+_FV( 75.08,"14")</f>
        <v>#VALUE!</v>
      </c>
      <c r="E109" s="9" t="s">
        <v>439</v>
      </c>
      <c r="F109" s="6" t="s">
        <v>440</v>
      </c>
      <c r="G109" s="4" t="s">
        <v>441</v>
      </c>
      <c r="H109" s="13" t="s">
        <v>442</v>
      </c>
    </row>
    <row r="110" spans="1:8" ht="94.5" x14ac:dyDescent="0.3">
      <c r="A110" s="66"/>
      <c r="B110" s="14">
        <v>45691</v>
      </c>
      <c r="C110" s="46" t="s">
        <v>443</v>
      </c>
      <c r="D110" s="5" t="e" cm="1" vm="4">
        <f t="array" ref="D110">-_FV( 76.04,"12")</f>
        <v>#VALUE!</v>
      </c>
      <c r="E110" s="44"/>
      <c r="F110" s="6" t="s">
        <v>444</v>
      </c>
      <c r="G110" s="4" t="s">
        <v>445</v>
      </c>
      <c r="H110" s="13" t="s">
        <v>446</v>
      </c>
    </row>
    <row r="111" spans="1:8" ht="81" x14ac:dyDescent="0.3">
      <c r="A111" s="66"/>
      <c r="B111" s="61">
        <v>45718</v>
      </c>
      <c r="C111" s="46" t="s">
        <v>447</v>
      </c>
      <c r="D111" s="5" t="e" cm="1" vm="9">
        <f t="array" ref="D111">+_FV( 77.04,"26")</f>
        <v>#VALUE!</v>
      </c>
      <c r="E111" s="9" t="s">
        <v>160</v>
      </c>
      <c r="F111" s="6" t="s">
        <v>448</v>
      </c>
      <c r="G111" s="4" t="s">
        <v>162</v>
      </c>
      <c r="H111" s="13" t="s">
        <v>449</v>
      </c>
    </row>
    <row r="112" spans="1:8" ht="81" x14ac:dyDescent="0.3">
      <c r="A112" s="66"/>
      <c r="B112" s="14">
        <v>45692</v>
      </c>
      <c r="C112" s="46" t="s">
        <v>450</v>
      </c>
      <c r="D112" s="5" t="s">
        <v>451</v>
      </c>
      <c r="E112" s="44"/>
      <c r="F112" s="6" t="s">
        <v>452</v>
      </c>
      <c r="G112" s="4" t="s">
        <v>192</v>
      </c>
      <c r="H112" s="13" t="s">
        <v>453</v>
      </c>
    </row>
    <row r="113" spans="1:8" ht="81" x14ac:dyDescent="0.3">
      <c r="A113" s="66"/>
      <c r="B113" s="14">
        <v>45692</v>
      </c>
      <c r="C113" s="46" t="s">
        <v>454</v>
      </c>
      <c r="D113" s="5" t="e" cm="1" vm="1">
        <f t="array" ref="D113">+_FV( 78.07,"11")</f>
        <v>#VALUE!</v>
      </c>
      <c r="E113" s="9" t="s">
        <v>60</v>
      </c>
      <c r="F113" s="6" t="s">
        <v>455</v>
      </c>
      <c r="G113" s="4" t="s">
        <v>62</v>
      </c>
      <c r="H113" s="13" t="s">
        <v>63</v>
      </c>
    </row>
    <row r="114" spans="1:8" ht="81" x14ac:dyDescent="0.3">
      <c r="A114" s="66"/>
      <c r="B114" s="61">
        <v>45665</v>
      </c>
      <c r="C114" s="46" t="s">
        <v>456</v>
      </c>
      <c r="D114" s="5" t="e" cm="1" vm="7">
        <f t="array" ref="D114">+_FV( 79.04,"08")</f>
        <v>#VALUE!</v>
      </c>
      <c r="E114" s="44"/>
      <c r="F114" s="6" t="s">
        <v>457</v>
      </c>
      <c r="G114" s="4" t="s">
        <v>70</v>
      </c>
      <c r="H114" s="13" t="s">
        <v>458</v>
      </c>
    </row>
    <row r="115" spans="1:8" ht="93" x14ac:dyDescent="0.3">
      <c r="A115" s="66"/>
      <c r="B115" s="61">
        <v>45666</v>
      </c>
      <c r="C115" s="46" t="s">
        <v>459</v>
      </c>
      <c r="D115" s="5" t="e" cm="1" vm="3">
        <f t="array" ref="D115">-_FV( 80.12,"10")</f>
        <v>#VALUE!</v>
      </c>
      <c r="E115" s="44"/>
      <c r="F115" s="6" t="s">
        <v>460</v>
      </c>
      <c r="G115" s="4" t="s">
        <v>461</v>
      </c>
      <c r="H115" s="13" t="s">
        <v>462</v>
      </c>
    </row>
    <row r="116" spans="1:8" ht="24" x14ac:dyDescent="0.3">
      <c r="A116" s="66"/>
      <c r="B116" s="51">
        <v>45696</v>
      </c>
      <c r="C116" s="4" t="s">
        <v>463</v>
      </c>
      <c r="D116" s="5"/>
      <c r="E116" s="44"/>
      <c r="F116" s="6" t="s">
        <v>464</v>
      </c>
      <c r="G116" s="9"/>
      <c r="H116" s="11"/>
    </row>
    <row r="117" spans="1:8" x14ac:dyDescent="0.3">
      <c r="A117" s="66"/>
      <c r="B117" s="49"/>
      <c r="C117" s="9"/>
      <c r="D117" s="5"/>
      <c r="E117" s="9"/>
      <c r="F117" s="6"/>
      <c r="G117" s="9"/>
      <c r="H117" s="11"/>
    </row>
    <row r="118" spans="1:8" x14ac:dyDescent="0.3">
      <c r="A118" s="66"/>
      <c r="B118" s="49"/>
      <c r="C118" s="9"/>
      <c r="D118" s="5"/>
      <c r="E118" s="9"/>
      <c r="F118" s="6"/>
      <c r="G118" s="9"/>
      <c r="H118" s="11"/>
    </row>
    <row r="119" spans="1:8" x14ac:dyDescent="0.3">
      <c r="A119" s="66"/>
      <c r="B119" s="49"/>
      <c r="C119" s="62"/>
      <c r="D119" s="5"/>
      <c r="E119" s="44"/>
      <c r="F119" s="6"/>
      <c r="G119" s="9"/>
      <c r="H119" s="11"/>
    </row>
    <row r="120" spans="1:8" x14ac:dyDescent="0.3">
      <c r="A120" s="66"/>
      <c r="B120" s="49"/>
      <c r="C120" s="48"/>
      <c r="D120" s="5"/>
      <c r="E120" s="9"/>
      <c r="F120" s="6"/>
      <c r="G120" s="9"/>
      <c r="H120" s="11"/>
    </row>
    <row r="121" spans="1:8" x14ac:dyDescent="0.3">
      <c r="A121" s="66"/>
      <c r="B121" s="49"/>
      <c r="C121" s="48"/>
      <c r="D121" s="5"/>
      <c r="E121" s="9"/>
      <c r="F121" s="6"/>
      <c r="G121" s="9"/>
      <c r="H121" s="11"/>
    </row>
    <row r="122" spans="1:8" x14ac:dyDescent="0.3">
      <c r="A122" s="66"/>
      <c r="B122" s="49"/>
      <c r="C122" s="48"/>
      <c r="D122" s="5"/>
      <c r="E122" s="44"/>
      <c r="F122" s="6"/>
      <c r="G122" s="9"/>
      <c r="H122" s="11"/>
    </row>
    <row r="123" spans="1:8" ht="17.25" thickBot="1" x14ac:dyDescent="0.35">
      <c r="A123" s="67"/>
      <c r="B123" s="63"/>
      <c r="C123" s="64"/>
      <c r="D123" s="20"/>
      <c r="E123" s="21"/>
      <c r="F123" s="56"/>
      <c r="G123" s="21"/>
      <c r="H123" s="65"/>
    </row>
    <row r="124" spans="1:8" ht="17.25" thickTop="1" x14ac:dyDescent="0.3"/>
    <row r="128" spans="1:8" ht="20.25" thickBot="1" x14ac:dyDescent="0.35">
      <c r="A128" s="59" t="s">
        <v>465</v>
      </c>
    </row>
    <row r="129" spans="1:8" ht="29.25" thickTop="1" x14ac:dyDescent="0.3">
      <c r="A129" s="1" t="s">
        <v>0</v>
      </c>
      <c r="B129" s="2" t="s">
        <v>1</v>
      </c>
      <c r="C129" s="2" t="s">
        <v>2</v>
      </c>
      <c r="D129" s="2" t="s">
        <v>3</v>
      </c>
      <c r="E129" s="2" t="s">
        <v>4</v>
      </c>
      <c r="F129" s="2" t="s">
        <v>5</v>
      </c>
      <c r="G129" s="2" t="s">
        <v>6</v>
      </c>
      <c r="H129" s="3" t="s">
        <v>7</v>
      </c>
    </row>
    <row r="130" spans="1:8" ht="94.5" x14ac:dyDescent="0.3">
      <c r="A130" s="15" t="s">
        <v>466</v>
      </c>
      <c r="B130" s="70" t="s">
        <v>470</v>
      </c>
      <c r="C130" s="4" t="s">
        <v>471</v>
      </c>
      <c r="D130" s="5" t="e" cm="1" vm="24">
        <f t="array" ref="D130">-_FV( 41.09,"22")</f>
        <v>#VALUE!</v>
      </c>
      <c r="E130" s="9" t="s">
        <v>80</v>
      </c>
      <c r="F130" s="6" t="s">
        <v>81</v>
      </c>
      <c r="G130" s="4" t="s">
        <v>82</v>
      </c>
      <c r="H130" s="13" t="s">
        <v>83</v>
      </c>
    </row>
    <row r="131" spans="1:8" ht="81" x14ac:dyDescent="0.3">
      <c r="A131" s="68" t="s">
        <v>467</v>
      </c>
      <c r="B131" s="14">
        <v>45721</v>
      </c>
      <c r="C131" s="4" t="s">
        <v>472</v>
      </c>
      <c r="D131" s="5" t="e" cm="1" vm="2">
        <f t="array" ref="D131">-_FV( 46.11,"27")</f>
        <v>#VALUE!</v>
      </c>
      <c r="E131" s="9" t="s">
        <v>473</v>
      </c>
      <c r="F131" s="6" t="s">
        <v>474</v>
      </c>
      <c r="G131" s="4" t="s">
        <v>475</v>
      </c>
      <c r="H131" s="13" t="s">
        <v>476</v>
      </c>
    </row>
    <row r="132" spans="1:8" ht="67.5" x14ac:dyDescent="0.3">
      <c r="A132" s="68" t="s">
        <v>468</v>
      </c>
      <c r="B132" s="14">
        <v>45723</v>
      </c>
      <c r="C132" s="4" t="s">
        <v>477</v>
      </c>
      <c r="D132" s="5" t="e" cm="1" vm="18">
        <f t="array" ref="D132">-_FV( 47.08,"15")</f>
        <v>#VALUE!</v>
      </c>
      <c r="E132" s="9" t="s">
        <v>478</v>
      </c>
      <c r="F132" s="6" t="s">
        <v>479</v>
      </c>
      <c r="G132" s="4" t="s">
        <v>480</v>
      </c>
      <c r="H132" s="13" t="s">
        <v>481</v>
      </c>
    </row>
    <row r="133" spans="1:8" ht="54" x14ac:dyDescent="0.3">
      <c r="A133" s="68" t="s">
        <v>469</v>
      </c>
      <c r="B133" s="14">
        <v>45722</v>
      </c>
      <c r="C133" s="4" t="s">
        <v>482</v>
      </c>
      <c r="D133" s="5" t="e" cm="1" vm="25">
        <f t="array" ref="D133">-_FV( 46.1,"28")</f>
        <v>#VALUE!</v>
      </c>
      <c r="E133" s="9" t="s">
        <v>483</v>
      </c>
      <c r="F133" s="6" t="s">
        <v>484</v>
      </c>
      <c r="G133" s="4" t="s">
        <v>485</v>
      </c>
      <c r="H133" s="13" t="s">
        <v>486</v>
      </c>
    </row>
    <row r="134" spans="1:8" ht="94.5" x14ac:dyDescent="0.3">
      <c r="A134" s="53"/>
      <c r="B134" s="14">
        <v>45719</v>
      </c>
      <c r="C134" s="4" t="s">
        <v>487</v>
      </c>
      <c r="D134" s="5" t="e" cm="1" vm="16">
        <f t="array" ref="D134">-_FV( 46.03,"25")</f>
        <v>#VALUE!</v>
      </c>
      <c r="E134" s="9" t="s">
        <v>488</v>
      </c>
      <c r="F134" s="6" t="s">
        <v>489</v>
      </c>
      <c r="G134" s="4" t="s">
        <v>490</v>
      </c>
      <c r="H134" s="13" t="s">
        <v>491</v>
      </c>
    </row>
    <row r="135" spans="1:8" ht="81" x14ac:dyDescent="0.3">
      <c r="A135" s="53"/>
      <c r="B135" s="14">
        <v>45723</v>
      </c>
      <c r="C135" s="4" t="s">
        <v>492</v>
      </c>
      <c r="D135" s="5" t="e" cm="1" vm="26">
        <f t="array" ref="D135">-_FV( 49.08,"13")</f>
        <v>#VALUE!</v>
      </c>
      <c r="E135" s="9" t="s">
        <v>244</v>
      </c>
      <c r="F135" s="6" t="s">
        <v>493</v>
      </c>
      <c r="G135" s="4" t="s">
        <v>494</v>
      </c>
      <c r="H135" s="13" t="s">
        <v>495</v>
      </c>
    </row>
    <row r="136" spans="1:8" ht="81" x14ac:dyDescent="0.3">
      <c r="A136" s="53"/>
      <c r="B136" s="14">
        <v>45690</v>
      </c>
      <c r="C136" s="4" t="s">
        <v>496</v>
      </c>
      <c r="D136" s="5" t="e" cm="1" vm="16">
        <f t="array" ref="D136">-_FV( 48.06,"25")</f>
        <v>#VALUE!</v>
      </c>
      <c r="E136" s="9" t="s">
        <v>497</v>
      </c>
      <c r="F136" s="6" t="s">
        <v>498</v>
      </c>
      <c r="G136" s="4" t="s">
        <v>499</v>
      </c>
      <c r="H136" s="13" t="s">
        <v>500</v>
      </c>
    </row>
    <row r="137" spans="1:8" ht="81" x14ac:dyDescent="0.3">
      <c r="A137" s="53"/>
      <c r="B137" s="14">
        <v>45722</v>
      </c>
      <c r="C137" s="4" t="s">
        <v>501</v>
      </c>
      <c r="D137" s="5" t="e" cm="1" vm="11">
        <f t="array" ref="D137">-_FV( 50.06,"17")</f>
        <v>#VALUE!</v>
      </c>
      <c r="E137" s="9" t="s">
        <v>502</v>
      </c>
      <c r="F137" s="6" t="s">
        <v>503</v>
      </c>
      <c r="G137" s="4" t="s">
        <v>504</v>
      </c>
      <c r="H137" s="13" t="s">
        <v>505</v>
      </c>
    </row>
    <row r="138" spans="1:8" ht="54" x14ac:dyDescent="0.3">
      <c r="A138" s="53"/>
      <c r="B138" s="14">
        <v>45723</v>
      </c>
      <c r="C138" s="4" t="s">
        <v>506</v>
      </c>
      <c r="D138" s="5" t="s">
        <v>507</v>
      </c>
      <c r="E138" s="16"/>
      <c r="F138" s="6" t="s">
        <v>508</v>
      </c>
      <c r="G138" s="16"/>
      <c r="H138" s="13" t="s">
        <v>509</v>
      </c>
    </row>
    <row r="139" spans="1:8" ht="40.5" x14ac:dyDescent="0.3">
      <c r="A139" s="53"/>
      <c r="B139" s="14">
        <v>45723</v>
      </c>
      <c r="C139" s="4" t="s">
        <v>510</v>
      </c>
      <c r="D139" s="5" t="e" cm="1" vm="8">
        <f t="array" ref="D139">-_FV( 52.05,"18")</f>
        <v>#VALUE!</v>
      </c>
      <c r="E139" s="9" t="s">
        <v>90</v>
      </c>
      <c r="F139" s="6" t="s">
        <v>511</v>
      </c>
      <c r="G139" s="4" t="s">
        <v>92</v>
      </c>
      <c r="H139" s="13" t="s">
        <v>93</v>
      </c>
    </row>
    <row r="140" spans="1:8" ht="81" x14ac:dyDescent="0.3">
      <c r="A140" s="53"/>
      <c r="B140" s="14">
        <v>45721</v>
      </c>
      <c r="C140" s="4" t="s">
        <v>512</v>
      </c>
      <c r="D140" s="5" t="e" cm="1" vm="5">
        <f t="array" ref="D140">-_FV( 54.1,"05")</f>
        <v>#VALUE!</v>
      </c>
      <c r="E140" s="9" t="s">
        <v>259</v>
      </c>
      <c r="F140" s="6" t="s">
        <v>513</v>
      </c>
      <c r="G140" s="4" t="s">
        <v>261</v>
      </c>
      <c r="H140" s="13" t="s">
        <v>262</v>
      </c>
    </row>
    <row r="141" spans="1:8" ht="81" x14ac:dyDescent="0.3">
      <c r="A141" s="53"/>
      <c r="B141" s="14">
        <v>45717</v>
      </c>
      <c r="C141" s="4" t="s">
        <v>514</v>
      </c>
      <c r="D141" s="5" t="s">
        <v>515</v>
      </c>
      <c r="E141" s="9" t="s">
        <v>104</v>
      </c>
      <c r="F141" s="6" t="s">
        <v>516</v>
      </c>
      <c r="G141" s="4" t="s">
        <v>106</v>
      </c>
      <c r="H141" s="13" t="s">
        <v>107</v>
      </c>
    </row>
    <row r="142" spans="1:8" ht="81" x14ac:dyDescent="0.3">
      <c r="A142" s="53"/>
      <c r="B142" s="14">
        <v>45719</v>
      </c>
      <c r="C142" s="4" t="s">
        <v>517</v>
      </c>
      <c r="D142" s="5" t="e" cm="1" vm="5">
        <f t="array" ref="D142">-_FV( 55.03,"05")</f>
        <v>#VALUE!</v>
      </c>
      <c r="E142" s="9" t="s">
        <v>254</v>
      </c>
      <c r="F142" s="6" t="s">
        <v>518</v>
      </c>
      <c r="G142" s="4" t="s">
        <v>256</v>
      </c>
      <c r="H142" s="13" t="s">
        <v>257</v>
      </c>
    </row>
    <row r="143" spans="1:8" ht="67.5" x14ac:dyDescent="0.3">
      <c r="A143" s="53"/>
      <c r="B143" s="14">
        <v>45660</v>
      </c>
      <c r="C143" s="4" t="s">
        <v>519</v>
      </c>
      <c r="D143" s="5" t="e" cm="1" vm="9">
        <f t="array" ref="D143">-_FV( 55.05,"26")</f>
        <v>#VALUE!</v>
      </c>
      <c r="E143" s="9" t="s">
        <v>269</v>
      </c>
      <c r="F143" s="6" t="s">
        <v>520</v>
      </c>
      <c r="G143" s="4" t="s">
        <v>271</v>
      </c>
      <c r="H143" s="13" t="s">
        <v>272</v>
      </c>
    </row>
    <row r="144" spans="1:8" ht="67.5" x14ac:dyDescent="0.3">
      <c r="A144" s="53"/>
      <c r="B144" s="14">
        <v>45690</v>
      </c>
      <c r="C144" s="4" t="s">
        <v>521</v>
      </c>
      <c r="D144" s="5" t="e" cm="1" vm="3">
        <f t="array" ref="D144">-_FV( 55.12,"10")</f>
        <v>#VALUE!</v>
      </c>
      <c r="E144" s="9" t="s">
        <v>264</v>
      </c>
      <c r="F144" s="6" t="s">
        <v>522</v>
      </c>
      <c r="G144" s="4" t="s">
        <v>266</v>
      </c>
      <c r="H144" s="13" t="s">
        <v>267</v>
      </c>
    </row>
    <row r="145" spans="1:8" ht="81" x14ac:dyDescent="0.3">
      <c r="A145" s="53"/>
      <c r="B145" s="14">
        <v>45719</v>
      </c>
      <c r="C145" s="4" t="s">
        <v>523</v>
      </c>
      <c r="D145" s="5" t="e" cm="1" vm="5">
        <f t="array" ref="D145">-_FV( 56.09,"05")</f>
        <v>#VALUE!</v>
      </c>
      <c r="E145" s="9" t="s">
        <v>524</v>
      </c>
      <c r="F145" s="6" t="s">
        <v>525</v>
      </c>
      <c r="G145" s="4" t="s">
        <v>526</v>
      </c>
      <c r="H145" s="13" t="s">
        <v>527</v>
      </c>
    </row>
    <row r="146" spans="1:8" ht="81" x14ac:dyDescent="0.3">
      <c r="A146" s="53"/>
      <c r="B146" s="14">
        <v>45658</v>
      </c>
      <c r="C146" s="4" t="s">
        <v>528</v>
      </c>
      <c r="D146" s="5" t="e" cm="1" vm="22">
        <f t="array" ref="D146">-_FV( 54.06,"29")</f>
        <v>#VALUE!</v>
      </c>
      <c r="E146" s="9" t="s">
        <v>529</v>
      </c>
      <c r="F146" s="6" t="s">
        <v>530</v>
      </c>
      <c r="G146" s="4" t="s">
        <v>531</v>
      </c>
      <c r="H146" s="13" t="s">
        <v>532</v>
      </c>
    </row>
    <row r="147" spans="1:8" ht="67.5" x14ac:dyDescent="0.3">
      <c r="A147" s="53"/>
      <c r="B147" s="14">
        <v>45661</v>
      </c>
      <c r="C147" s="4" t="s">
        <v>533</v>
      </c>
      <c r="D147" s="48" t="e" cm="1" vm="1">
        <f t="array" ref="D147">-_FV( 52.1,"11")</f>
        <v>#VALUE!</v>
      </c>
      <c r="E147" s="48" t="s">
        <v>95</v>
      </c>
      <c r="F147" s="49" t="s">
        <v>534</v>
      </c>
      <c r="G147" s="46" t="s">
        <v>535</v>
      </c>
      <c r="H147" s="13" t="s">
        <v>98</v>
      </c>
    </row>
    <row r="148" spans="1:8" ht="81" x14ac:dyDescent="0.3">
      <c r="A148" s="53"/>
      <c r="B148" s="14">
        <v>45664</v>
      </c>
      <c r="C148" s="4" t="s">
        <v>536</v>
      </c>
      <c r="D148" s="5" t="e" cm="1" vm="13">
        <f t="array" ref="D148">-_FV( 56.12,"24")</f>
        <v>#VALUE!</v>
      </c>
      <c r="E148" s="9" t="s">
        <v>537</v>
      </c>
      <c r="F148" s="6" t="s">
        <v>538</v>
      </c>
      <c r="G148" s="4" t="s">
        <v>539</v>
      </c>
      <c r="H148" s="13" t="s">
        <v>540</v>
      </c>
    </row>
    <row r="149" spans="1:8" ht="67.5" x14ac:dyDescent="0.3">
      <c r="A149" s="53"/>
      <c r="B149" s="14">
        <v>45660</v>
      </c>
      <c r="C149" s="4" t="s">
        <v>541</v>
      </c>
      <c r="D149" s="5" t="e" cm="1" vm="17">
        <f t="array" ref="D149">-_FV( 55.08,"20")</f>
        <v>#VALUE!</v>
      </c>
      <c r="E149" s="9" t="s">
        <v>542</v>
      </c>
      <c r="F149" s="6" t="s">
        <v>543</v>
      </c>
      <c r="G149" s="4" t="s">
        <v>544</v>
      </c>
      <c r="H149" s="13" t="s">
        <v>545</v>
      </c>
    </row>
    <row r="150" spans="1:8" ht="52.5" x14ac:dyDescent="0.3">
      <c r="A150" s="53"/>
      <c r="B150" s="14">
        <v>45658</v>
      </c>
      <c r="C150" s="4" t="s">
        <v>546</v>
      </c>
      <c r="D150" s="5" t="e" cm="1" vm="2">
        <f t="array" ref="D150">-_FV( 56.11,"27")</f>
        <v>#VALUE!</v>
      </c>
      <c r="E150" s="44"/>
      <c r="F150" s="6" t="s">
        <v>547</v>
      </c>
      <c r="G150" s="4" t="s">
        <v>101</v>
      </c>
      <c r="H150" s="13" t="s">
        <v>102</v>
      </c>
    </row>
    <row r="151" spans="1:8" ht="54" x14ac:dyDescent="0.3">
      <c r="A151" s="53"/>
      <c r="B151" s="14">
        <v>45661</v>
      </c>
      <c r="C151" s="4" t="s">
        <v>548</v>
      </c>
      <c r="D151" s="5" t="e" cm="1" vm="3">
        <f t="array" ref="D151">-_FV( 55.07,"10")</f>
        <v>#VALUE!</v>
      </c>
      <c r="E151" s="9" t="s">
        <v>549</v>
      </c>
      <c r="F151" s="6" t="s">
        <v>550</v>
      </c>
      <c r="G151" s="43" t="s">
        <v>551</v>
      </c>
      <c r="H151" s="13" t="s">
        <v>552</v>
      </c>
    </row>
    <row r="152" spans="1:8" ht="81" x14ac:dyDescent="0.3">
      <c r="A152" s="53"/>
      <c r="B152" s="74">
        <v>45658</v>
      </c>
      <c r="C152" s="30" t="s">
        <v>553</v>
      </c>
      <c r="D152" s="76" t="e" cm="1" vm="20">
        <f t="array" ref="D152">-_FV( 58.01,"14")</f>
        <v>#VALUE!</v>
      </c>
      <c r="E152" s="78"/>
      <c r="F152" s="6" t="s">
        <v>554</v>
      </c>
      <c r="G152" s="4" t="s">
        <v>123</v>
      </c>
      <c r="H152" s="13" t="s">
        <v>124</v>
      </c>
    </row>
    <row r="153" spans="1:8" ht="24" customHeight="1" x14ac:dyDescent="0.3">
      <c r="A153" s="53"/>
      <c r="B153" s="75"/>
      <c r="C153" s="31"/>
      <c r="D153" s="77"/>
      <c r="E153" s="79"/>
      <c r="F153" s="26" t="s">
        <v>555</v>
      </c>
      <c r="G153" s="80"/>
      <c r="H153" s="32" t="s">
        <v>556</v>
      </c>
    </row>
    <row r="154" spans="1:8" x14ac:dyDescent="0.3">
      <c r="A154" s="53"/>
      <c r="B154" s="74">
        <v>45717</v>
      </c>
      <c r="C154" s="30" t="s">
        <v>557</v>
      </c>
      <c r="D154" s="76" t="e" cm="1" vm="27">
        <f t="array" ref="D154">-_FV( 54.07,"04")</f>
        <v>#VALUE!</v>
      </c>
      <c r="E154" s="80"/>
      <c r="F154" s="27"/>
      <c r="G154" s="81"/>
      <c r="H154" s="33"/>
    </row>
    <row r="155" spans="1:8" x14ac:dyDescent="0.3">
      <c r="A155" s="53"/>
      <c r="B155" s="75"/>
      <c r="C155" s="31"/>
      <c r="D155" s="77"/>
      <c r="E155" s="81"/>
      <c r="F155" s="26"/>
      <c r="G155" s="82"/>
      <c r="H155" s="84"/>
    </row>
    <row r="156" spans="1:8" x14ac:dyDescent="0.3">
      <c r="A156" s="69"/>
      <c r="B156" s="6"/>
      <c r="C156" s="9"/>
      <c r="D156" s="5"/>
      <c r="E156" s="16"/>
      <c r="F156" s="27"/>
      <c r="G156" s="83"/>
      <c r="H156" s="85"/>
    </row>
    <row r="157" spans="1:8" ht="17.25" thickBot="1" x14ac:dyDescent="0.35">
      <c r="A157" s="71"/>
      <c r="B157" s="22"/>
      <c r="C157" s="21"/>
      <c r="D157" s="20"/>
      <c r="E157" s="72"/>
      <c r="F157" s="56"/>
      <c r="G157" s="72"/>
      <c r="H157" s="73"/>
    </row>
    <row r="158" spans="1:8" ht="17.25" thickTop="1" x14ac:dyDescent="0.3"/>
    <row r="161" spans="1:8" ht="20.25" thickBot="1" x14ac:dyDescent="0.35">
      <c r="A161" s="59" t="s">
        <v>558</v>
      </c>
    </row>
    <row r="162" spans="1:8" ht="29.25" thickTop="1" x14ac:dyDescent="0.3">
      <c r="A162" s="1" t="s">
        <v>0</v>
      </c>
      <c r="B162" s="2" t="s">
        <v>1</v>
      </c>
      <c r="C162" s="2" t="s">
        <v>2</v>
      </c>
      <c r="D162" s="2" t="s">
        <v>3</v>
      </c>
      <c r="E162" s="2" t="s">
        <v>4</v>
      </c>
      <c r="F162" s="2" t="s">
        <v>5</v>
      </c>
      <c r="G162" s="2" t="s">
        <v>6</v>
      </c>
      <c r="H162" s="3" t="s">
        <v>7</v>
      </c>
    </row>
    <row r="163" spans="1:8" ht="94.5" x14ac:dyDescent="0.3">
      <c r="A163" s="15" t="s">
        <v>559</v>
      </c>
      <c r="B163" s="14">
        <v>45689</v>
      </c>
      <c r="C163" s="4" t="s">
        <v>561</v>
      </c>
      <c r="D163" s="9" t="e" cm="1" vm="28">
        <f t="array" ref="D163">-_FV( 32.05,"30")</f>
        <v>#VALUE!</v>
      </c>
      <c r="E163" s="9" t="s">
        <v>562</v>
      </c>
      <c r="F163" s="6" t="s">
        <v>563</v>
      </c>
      <c r="G163" s="4" t="s">
        <v>564</v>
      </c>
      <c r="H163" s="13" t="s">
        <v>565</v>
      </c>
    </row>
    <row r="164" spans="1:8" ht="67.5" x14ac:dyDescent="0.3">
      <c r="A164" s="68" t="s">
        <v>560</v>
      </c>
      <c r="B164" s="14">
        <v>45719</v>
      </c>
      <c r="C164" s="4" t="s">
        <v>566</v>
      </c>
      <c r="D164" s="9" t="e" cm="1" vm="18">
        <f t="array" ref="D164">-_FV( 32.08,"15")</f>
        <v>#VALUE!</v>
      </c>
      <c r="E164" s="9" t="s">
        <v>567</v>
      </c>
      <c r="F164" s="6" t="s">
        <v>568</v>
      </c>
      <c r="G164" s="4" t="s">
        <v>569</v>
      </c>
      <c r="H164" s="13" t="s">
        <v>570</v>
      </c>
    </row>
    <row r="165" spans="1:8" ht="54" x14ac:dyDescent="0.3">
      <c r="A165" s="68" t="s">
        <v>468</v>
      </c>
      <c r="B165" s="14">
        <v>45721</v>
      </c>
      <c r="C165" s="4" t="s">
        <v>571</v>
      </c>
      <c r="D165" s="9" t="e" cm="1" vm="19">
        <f t="array" ref="D165">-_FV( 41.03,"07")</f>
        <v>#VALUE!</v>
      </c>
      <c r="E165" s="9" t="s">
        <v>572</v>
      </c>
      <c r="F165" s="6" t="s">
        <v>573</v>
      </c>
      <c r="G165" s="4" t="s">
        <v>574</v>
      </c>
      <c r="H165" s="13" t="s">
        <v>575</v>
      </c>
    </row>
    <row r="166" spans="1:8" ht="81" x14ac:dyDescent="0.3">
      <c r="A166" s="68" t="s">
        <v>469</v>
      </c>
      <c r="B166" s="6"/>
      <c r="C166" s="4" t="s">
        <v>576</v>
      </c>
      <c r="D166" s="9" t="e" cm="1" vm="26">
        <f t="array" ref="D166">-_FV( 30.08,"13")</f>
        <v>#VALUE!</v>
      </c>
      <c r="E166" s="9" t="s">
        <v>577</v>
      </c>
      <c r="F166" s="6"/>
      <c r="G166" s="4" t="s">
        <v>578</v>
      </c>
      <c r="H166" s="13" t="s">
        <v>579</v>
      </c>
    </row>
    <row r="167" spans="1:8" ht="54" x14ac:dyDescent="0.3">
      <c r="A167" s="52"/>
      <c r="B167" s="14">
        <v>45721</v>
      </c>
      <c r="C167" s="4" t="s">
        <v>580</v>
      </c>
      <c r="D167" s="9" t="e" cm="1" vm="27">
        <f t="array" ref="D167">-_FV( 41.11,"04")</f>
        <v>#VALUE!</v>
      </c>
      <c r="E167" s="9" t="s">
        <v>581</v>
      </c>
      <c r="F167" s="6" t="s">
        <v>582</v>
      </c>
      <c r="G167" s="86" t="s">
        <v>583</v>
      </c>
      <c r="H167" s="13" t="s">
        <v>584</v>
      </c>
    </row>
    <row r="168" spans="1:8" ht="79.5" x14ac:dyDescent="0.3">
      <c r="A168" s="53"/>
      <c r="B168" s="14">
        <v>45689</v>
      </c>
      <c r="C168" s="4" t="s">
        <v>585</v>
      </c>
      <c r="D168" s="9" t="e" cm="1" vm="12">
        <f t="array" ref="D168">-_FV( 46.04,"02")</f>
        <v>#VALUE!</v>
      </c>
      <c r="E168" s="9" t="s">
        <v>586</v>
      </c>
      <c r="F168" s="6" t="s">
        <v>587</v>
      </c>
      <c r="G168" s="4" t="s">
        <v>588</v>
      </c>
      <c r="H168" s="13" t="s">
        <v>589</v>
      </c>
    </row>
    <row r="169" spans="1:8" ht="81" x14ac:dyDescent="0.3">
      <c r="A169" s="53"/>
      <c r="B169" s="14">
        <v>45722</v>
      </c>
      <c r="C169" s="4" t="s">
        <v>590</v>
      </c>
      <c r="D169" s="9" t="e" cm="1" vm="9">
        <f t="array" ref="D169">-_FV( 43.06,"26")</f>
        <v>#VALUE!</v>
      </c>
      <c r="E169" s="9" t="s">
        <v>591</v>
      </c>
      <c r="F169" s="6" t="s">
        <v>592</v>
      </c>
      <c r="G169" s="4" t="s">
        <v>593</v>
      </c>
      <c r="H169" s="13" t="s">
        <v>594</v>
      </c>
    </row>
    <row r="170" spans="1:8" ht="79.5" x14ac:dyDescent="0.3">
      <c r="A170" s="53"/>
      <c r="B170" s="14">
        <v>45723</v>
      </c>
      <c r="C170" s="4" t="s">
        <v>595</v>
      </c>
      <c r="D170" s="9" t="e" cm="1" vm="5">
        <f t="array" ref="D170">+_FV( 45.05,"05")</f>
        <v>#VALUE!</v>
      </c>
      <c r="E170" s="9" t="s">
        <v>596</v>
      </c>
      <c r="F170" s="6" t="s">
        <v>597</v>
      </c>
      <c r="G170" s="4" t="s">
        <v>598</v>
      </c>
      <c r="H170" s="13" t="s">
        <v>599</v>
      </c>
    </row>
    <row r="171" spans="1:8" ht="77.25" x14ac:dyDescent="0.3">
      <c r="A171" s="53"/>
      <c r="B171" s="14">
        <v>45722</v>
      </c>
      <c r="C171" s="4" t="s">
        <v>600</v>
      </c>
      <c r="D171" s="9" t="e" cm="1" vm="7">
        <f t="array" ref="D171">-_FV( 47.07,"08")</f>
        <v>#VALUE!</v>
      </c>
      <c r="E171" s="9" t="s">
        <v>601</v>
      </c>
      <c r="F171" s="6" t="s">
        <v>602</v>
      </c>
      <c r="G171" s="4" t="s">
        <v>603</v>
      </c>
      <c r="H171" s="45" t="s">
        <v>604</v>
      </c>
    </row>
    <row r="172" spans="1:8" ht="54" x14ac:dyDescent="0.3">
      <c r="A172" s="53"/>
      <c r="B172" s="14">
        <v>45721</v>
      </c>
      <c r="C172" s="4" t="s">
        <v>605</v>
      </c>
      <c r="D172" s="9" t="e" cm="1" vm="24">
        <f t="array" ref="D172">-_FV( 48.05,"22")</f>
        <v>#VALUE!</v>
      </c>
      <c r="E172" s="9" t="s">
        <v>606</v>
      </c>
      <c r="F172" s="6" t="s">
        <v>607</v>
      </c>
      <c r="G172" s="4" t="s">
        <v>608</v>
      </c>
      <c r="H172" s="13" t="s">
        <v>609</v>
      </c>
    </row>
    <row r="173" spans="1:8" ht="81" x14ac:dyDescent="0.3">
      <c r="A173" s="53"/>
      <c r="B173" s="14">
        <v>45719</v>
      </c>
      <c r="C173" s="4" t="s">
        <v>610</v>
      </c>
      <c r="D173" s="9" t="e" cm="1" vm="17">
        <f t="array" ref="D173">-_FV( 47.02,"20")</f>
        <v>#VALUE!</v>
      </c>
      <c r="E173" s="9" t="s">
        <v>611</v>
      </c>
      <c r="F173" s="6" t="s">
        <v>612</v>
      </c>
      <c r="G173" s="4" t="s">
        <v>613</v>
      </c>
      <c r="H173" s="13" t="s">
        <v>614</v>
      </c>
    </row>
    <row r="174" spans="1:8" ht="54" x14ac:dyDescent="0.3">
      <c r="A174" s="53"/>
      <c r="B174" s="14">
        <v>45719</v>
      </c>
      <c r="C174" s="4" t="s">
        <v>615</v>
      </c>
      <c r="D174" s="9" t="e" cm="1" vm="2">
        <f t="array" ref="D174">-_FV( 44.08,"27")</f>
        <v>#VALUE!</v>
      </c>
      <c r="E174" s="9" t="s">
        <v>616</v>
      </c>
      <c r="F174" s="6" t="s">
        <v>617</v>
      </c>
      <c r="G174" s="4" t="s">
        <v>618</v>
      </c>
      <c r="H174" s="13" t="s">
        <v>619</v>
      </c>
    </row>
    <row r="175" spans="1:8" ht="54" x14ac:dyDescent="0.3">
      <c r="A175" s="53"/>
      <c r="B175" s="6"/>
      <c r="C175" s="4" t="s">
        <v>620</v>
      </c>
      <c r="D175" s="9" t="e" cm="1" vm="16">
        <f t="array" ref="D175">-_FV( 39.07,"25")</f>
        <v>#VALUE!</v>
      </c>
      <c r="E175" s="9" t="s">
        <v>621</v>
      </c>
      <c r="F175" s="6" t="s">
        <v>622</v>
      </c>
      <c r="G175" s="43" t="s">
        <v>623</v>
      </c>
      <c r="H175" s="13" t="s">
        <v>624</v>
      </c>
    </row>
    <row r="176" spans="1:8" ht="81" x14ac:dyDescent="0.3">
      <c r="A176" s="53"/>
      <c r="B176" s="14">
        <v>45660</v>
      </c>
      <c r="C176" s="4" t="s">
        <v>625</v>
      </c>
      <c r="D176" s="9" t="e" cm="1" vm="19">
        <f t="array" ref="D176">-_FV( 49.12,"07")</f>
        <v>#VALUE!</v>
      </c>
      <c r="E176" s="9" t="s">
        <v>249</v>
      </c>
      <c r="F176" s="6" t="s">
        <v>626</v>
      </c>
      <c r="G176" s="4" t="s">
        <v>627</v>
      </c>
      <c r="H176" s="13" t="s">
        <v>628</v>
      </c>
    </row>
    <row r="177" spans="1:8" ht="54" x14ac:dyDescent="0.3">
      <c r="A177" s="53"/>
      <c r="B177" s="14">
        <v>45664</v>
      </c>
      <c r="C177" s="4" t="s">
        <v>629</v>
      </c>
      <c r="D177" s="9" t="e" cm="1" vm="28">
        <f t="array" ref="D177">-_FV( 50.07,"30")</f>
        <v>#VALUE!</v>
      </c>
      <c r="E177" s="9" t="s">
        <v>630</v>
      </c>
      <c r="F177" s="6" t="s">
        <v>631</v>
      </c>
      <c r="G177" s="4" t="s">
        <v>632</v>
      </c>
      <c r="H177" s="13" t="s">
        <v>633</v>
      </c>
    </row>
    <row r="178" spans="1:8" ht="94.5" x14ac:dyDescent="0.3">
      <c r="A178" s="53"/>
      <c r="B178" s="14">
        <v>45689</v>
      </c>
      <c r="C178" s="4" t="s">
        <v>634</v>
      </c>
      <c r="D178" s="9" t="e" cm="1" vm="7">
        <f t="array" ref="D178">-_FV( 52.05,"08")</f>
        <v>#VALUE!</v>
      </c>
      <c r="E178" s="9"/>
      <c r="F178" s="6" t="s">
        <v>635</v>
      </c>
      <c r="G178" s="4" t="s">
        <v>636</v>
      </c>
      <c r="H178" s="13" t="s">
        <v>637</v>
      </c>
    </row>
    <row r="179" spans="1:8" ht="67.5" x14ac:dyDescent="0.3">
      <c r="A179" s="53"/>
      <c r="B179" s="14">
        <v>45664</v>
      </c>
      <c r="C179" s="4" t="s">
        <v>638</v>
      </c>
      <c r="D179" s="5" t="e" cm="1" vm="24">
        <f t="array" ref="D179">-_FV( 47.05,"22")</f>
        <v>#VALUE!</v>
      </c>
      <c r="E179" s="42"/>
      <c r="F179" s="6" t="s">
        <v>639</v>
      </c>
      <c r="G179" s="42"/>
      <c r="H179" s="13" t="s">
        <v>640</v>
      </c>
    </row>
    <row r="180" spans="1:8" ht="54" x14ac:dyDescent="0.3">
      <c r="A180" s="53"/>
      <c r="B180" s="14">
        <v>45661</v>
      </c>
      <c r="C180" s="4" t="s">
        <v>641</v>
      </c>
      <c r="D180" s="5" t="s">
        <v>642</v>
      </c>
      <c r="E180" s="42"/>
      <c r="F180" s="6" t="s">
        <v>643</v>
      </c>
      <c r="G180" s="4" t="s">
        <v>644</v>
      </c>
      <c r="H180" s="13" t="s">
        <v>645</v>
      </c>
    </row>
    <row r="181" spans="1:8" ht="54" x14ac:dyDescent="0.3">
      <c r="A181" s="53"/>
      <c r="B181" s="14">
        <v>45722</v>
      </c>
      <c r="C181" s="4" t="s">
        <v>646</v>
      </c>
      <c r="D181" s="5" t="s">
        <v>647</v>
      </c>
      <c r="E181" s="42"/>
      <c r="F181" s="6" t="s">
        <v>648</v>
      </c>
      <c r="G181" s="4" t="s">
        <v>649</v>
      </c>
      <c r="H181" s="13" t="s">
        <v>650</v>
      </c>
    </row>
    <row r="182" spans="1:8" x14ac:dyDescent="0.3">
      <c r="A182" s="53"/>
      <c r="B182" s="6"/>
      <c r="C182" s="9"/>
      <c r="D182" s="5"/>
      <c r="E182" s="42"/>
      <c r="F182" s="6"/>
      <c r="G182" s="42"/>
      <c r="H182" s="11"/>
    </row>
    <row r="183" spans="1:8" x14ac:dyDescent="0.3">
      <c r="A183" s="53"/>
      <c r="B183" s="8"/>
      <c r="C183" s="9"/>
      <c r="D183" s="5"/>
      <c r="E183" s="42"/>
      <c r="F183" s="6"/>
      <c r="G183" s="9"/>
      <c r="H183" s="87"/>
    </row>
    <row r="184" spans="1:8" x14ac:dyDescent="0.3">
      <c r="A184" s="53"/>
      <c r="B184" s="8"/>
      <c r="C184" s="9"/>
      <c r="D184" s="5"/>
      <c r="E184" s="42"/>
      <c r="F184" s="6"/>
      <c r="G184" s="9"/>
      <c r="H184" s="88"/>
    </row>
    <row r="185" spans="1:8" x14ac:dyDescent="0.3">
      <c r="A185" s="53"/>
      <c r="B185" s="8"/>
      <c r="C185" s="48"/>
      <c r="D185" s="48"/>
      <c r="E185" s="16"/>
      <c r="F185" s="49"/>
      <c r="G185" s="48"/>
      <c r="H185" s="87"/>
    </row>
    <row r="186" spans="1:8" x14ac:dyDescent="0.3">
      <c r="A186" s="53"/>
      <c r="B186" s="8"/>
      <c r="C186" s="10"/>
      <c r="D186" s="9"/>
      <c r="E186" s="9"/>
      <c r="F186" s="6"/>
      <c r="G186" s="9"/>
      <c r="H186" s="11"/>
    </row>
    <row r="187" spans="1:8" ht="17.25" thickBot="1" x14ac:dyDescent="0.35">
      <c r="A187" s="54"/>
      <c r="B187" s="22"/>
      <c r="C187" s="89"/>
      <c r="D187" s="20"/>
      <c r="E187" s="90"/>
      <c r="F187" s="56"/>
      <c r="G187" s="90"/>
      <c r="H187" s="73"/>
    </row>
    <row r="188" spans="1:8" ht="17.25" thickTop="1" x14ac:dyDescent="0.3"/>
    <row r="190" spans="1:8" ht="41.25" thickBot="1" x14ac:dyDescent="0.35">
      <c r="A190" s="59" t="s">
        <v>651</v>
      </c>
    </row>
    <row r="191" spans="1:8" ht="29.25" thickTop="1" x14ac:dyDescent="0.3">
      <c r="A191" s="1" t="s">
        <v>0</v>
      </c>
      <c r="B191" s="2" t="s">
        <v>1</v>
      </c>
      <c r="C191" s="2" t="s">
        <v>2</v>
      </c>
      <c r="D191" s="2" t="s">
        <v>3</v>
      </c>
      <c r="E191" s="2" t="s">
        <v>4</v>
      </c>
      <c r="F191" s="2" t="s">
        <v>5</v>
      </c>
      <c r="G191" s="2" t="s">
        <v>6</v>
      </c>
      <c r="H191" s="3" t="s">
        <v>7</v>
      </c>
    </row>
    <row r="192" spans="1:8" ht="54" x14ac:dyDescent="0.3">
      <c r="A192" s="15" t="s">
        <v>652</v>
      </c>
      <c r="B192" s="61">
        <v>45752</v>
      </c>
      <c r="C192" s="46" t="s">
        <v>655</v>
      </c>
      <c r="D192" s="48" t="e" cm="1" vm="10">
        <f t="array" ref="D192">-_FV( 61.02,"03")</f>
        <v>#VALUE!</v>
      </c>
      <c r="E192" s="48"/>
      <c r="F192" s="49" t="s">
        <v>656</v>
      </c>
      <c r="G192" s="46" t="s">
        <v>657</v>
      </c>
      <c r="H192" s="50" t="s">
        <v>658</v>
      </c>
    </row>
    <row r="193" spans="1:8" ht="67.5" x14ac:dyDescent="0.3">
      <c r="A193" s="68" t="s">
        <v>653</v>
      </c>
      <c r="B193" s="61">
        <v>45754</v>
      </c>
      <c r="C193" s="46" t="s">
        <v>659</v>
      </c>
      <c r="D193" s="48" t="e" cm="1" vm="26">
        <f t="array" ref="D193">-_FV( 71.12,"13")</f>
        <v>#VALUE!</v>
      </c>
      <c r="E193" s="48"/>
      <c r="F193" s="49" t="s">
        <v>660</v>
      </c>
      <c r="G193" s="46" t="s">
        <v>661</v>
      </c>
      <c r="H193" s="50" t="s">
        <v>662</v>
      </c>
    </row>
    <row r="194" spans="1:8" ht="94.5" x14ac:dyDescent="0.3">
      <c r="A194" s="68" t="s">
        <v>654</v>
      </c>
      <c r="B194" s="61">
        <v>45756</v>
      </c>
      <c r="C194" s="46" t="s">
        <v>663</v>
      </c>
      <c r="D194" s="48" t="e" cm="1" vm="29">
        <f t="array" ref="D194">-_FV( 89.12,"21")</f>
        <v>#VALUE!</v>
      </c>
      <c r="E194" s="48"/>
      <c r="F194" s="49" t="s">
        <v>664</v>
      </c>
      <c r="G194" s="46" t="s">
        <v>665</v>
      </c>
      <c r="H194" s="50" t="s">
        <v>666</v>
      </c>
    </row>
    <row r="195" spans="1:8" ht="54" x14ac:dyDescent="0.3">
      <c r="A195" s="68" t="s">
        <v>469</v>
      </c>
      <c r="B195" s="61">
        <v>45760</v>
      </c>
      <c r="C195" s="4" t="s">
        <v>667</v>
      </c>
      <c r="D195" s="6" t="s">
        <v>668</v>
      </c>
      <c r="E195" s="9"/>
      <c r="F195" s="6" t="s">
        <v>669</v>
      </c>
      <c r="G195" s="9"/>
      <c r="H195" s="13" t="s">
        <v>670</v>
      </c>
    </row>
    <row r="196" spans="1:8" ht="67.5" x14ac:dyDescent="0.3">
      <c r="A196" s="52"/>
      <c r="B196" s="14">
        <v>45757</v>
      </c>
      <c r="C196" s="46" t="s">
        <v>671</v>
      </c>
      <c r="D196" s="48" t="e" cm="1" vm="30">
        <f t="array" ref="D196">-_FV( 80.01,"31")</f>
        <v>#VALUE!</v>
      </c>
      <c r="E196" s="48" t="s">
        <v>269</v>
      </c>
      <c r="F196" s="49" t="s">
        <v>672</v>
      </c>
      <c r="G196" s="48"/>
      <c r="H196" s="13" t="s">
        <v>272</v>
      </c>
    </row>
    <row r="197" spans="1:8" ht="67.5" x14ac:dyDescent="0.3">
      <c r="A197" s="53"/>
      <c r="B197" s="61">
        <v>45757</v>
      </c>
      <c r="C197" s="46" t="s">
        <v>673</v>
      </c>
      <c r="D197" s="48" t="s">
        <v>674</v>
      </c>
      <c r="E197" s="48"/>
      <c r="F197" s="49" t="s">
        <v>675</v>
      </c>
      <c r="G197" s="48"/>
      <c r="H197" s="13" t="s">
        <v>676</v>
      </c>
    </row>
    <row r="198" spans="1:8" ht="67.5" x14ac:dyDescent="0.3">
      <c r="A198" s="53"/>
      <c r="B198" s="14">
        <v>45753</v>
      </c>
      <c r="C198" s="46" t="s">
        <v>677</v>
      </c>
      <c r="D198" s="9" t="s">
        <v>678</v>
      </c>
      <c r="E198" s="9" t="s">
        <v>424</v>
      </c>
      <c r="F198" s="6" t="s">
        <v>679</v>
      </c>
      <c r="G198" s="4" t="s">
        <v>426</v>
      </c>
      <c r="H198" s="13" t="s">
        <v>427</v>
      </c>
    </row>
    <row r="199" spans="1:8" ht="81" x14ac:dyDescent="0.3">
      <c r="A199" s="53"/>
      <c r="B199" s="61">
        <v>45755</v>
      </c>
      <c r="C199" s="46" t="s">
        <v>680</v>
      </c>
      <c r="D199" s="48" t="s">
        <v>681</v>
      </c>
      <c r="E199" s="48" t="s">
        <v>682</v>
      </c>
      <c r="F199" s="49" t="s">
        <v>683</v>
      </c>
      <c r="G199" s="46" t="s">
        <v>684</v>
      </c>
      <c r="H199" s="13" t="s">
        <v>685</v>
      </c>
    </row>
    <row r="200" spans="1:8" ht="67.5" x14ac:dyDescent="0.3">
      <c r="A200" s="53"/>
      <c r="B200" s="61">
        <v>45753</v>
      </c>
      <c r="C200" s="46" t="s">
        <v>686</v>
      </c>
      <c r="D200" s="9" t="e" cm="1" vm="29">
        <f t="array" ref="D200">-_FV( 61.09,"21")</f>
        <v>#VALUE!</v>
      </c>
      <c r="E200" s="9" t="s">
        <v>687</v>
      </c>
      <c r="F200" s="6" t="s">
        <v>688</v>
      </c>
      <c r="G200" s="4" t="s">
        <v>393</v>
      </c>
      <c r="H200" s="13" t="s">
        <v>689</v>
      </c>
    </row>
    <row r="201" spans="1:8" ht="67.5" x14ac:dyDescent="0.3">
      <c r="A201" s="53"/>
      <c r="B201" s="61">
        <v>45759</v>
      </c>
      <c r="C201" s="46" t="s">
        <v>690</v>
      </c>
      <c r="D201" s="9" t="s">
        <v>691</v>
      </c>
      <c r="E201" s="16"/>
      <c r="F201" s="6" t="s">
        <v>692</v>
      </c>
      <c r="G201" s="4" t="s">
        <v>693</v>
      </c>
      <c r="H201" s="13" t="s">
        <v>694</v>
      </c>
    </row>
    <row r="202" spans="1:8" ht="94.5" x14ac:dyDescent="0.3">
      <c r="A202" s="53"/>
      <c r="B202" s="61">
        <v>45757</v>
      </c>
      <c r="C202" s="46" t="s">
        <v>695</v>
      </c>
      <c r="D202" s="6" t="s">
        <v>696</v>
      </c>
      <c r="E202" s="44"/>
      <c r="F202" s="6" t="s">
        <v>697</v>
      </c>
      <c r="G202" s="4" t="s">
        <v>698</v>
      </c>
      <c r="H202" s="13" t="s">
        <v>699</v>
      </c>
    </row>
    <row r="203" spans="1:8" ht="81" x14ac:dyDescent="0.3">
      <c r="A203" s="53"/>
      <c r="B203" s="61">
        <v>45754</v>
      </c>
      <c r="C203" s="46" t="s">
        <v>700</v>
      </c>
      <c r="D203" s="9" t="s">
        <v>701</v>
      </c>
      <c r="E203" s="44"/>
      <c r="F203" s="6" t="s">
        <v>702</v>
      </c>
      <c r="G203" s="91" t="s">
        <v>703</v>
      </c>
      <c r="H203" s="13" t="s">
        <v>704</v>
      </c>
    </row>
    <row r="204" spans="1:8" ht="40.5" x14ac:dyDescent="0.3">
      <c r="A204" s="53"/>
      <c r="B204" s="61">
        <v>45758</v>
      </c>
      <c r="C204" s="46" t="s">
        <v>705</v>
      </c>
      <c r="D204" s="6" t="s">
        <v>706</v>
      </c>
      <c r="E204" s="44"/>
      <c r="F204" s="6" t="s">
        <v>707</v>
      </c>
      <c r="G204" s="91" t="s">
        <v>708</v>
      </c>
      <c r="H204" s="13" t="s">
        <v>709</v>
      </c>
    </row>
    <row r="205" spans="1:8" ht="94.5" x14ac:dyDescent="0.3">
      <c r="A205" s="53"/>
      <c r="B205" s="61">
        <v>45754</v>
      </c>
      <c r="C205" s="46" t="s">
        <v>710</v>
      </c>
      <c r="D205" s="9" t="s">
        <v>711</v>
      </c>
      <c r="E205" s="44"/>
      <c r="F205" s="6" t="s">
        <v>712</v>
      </c>
      <c r="G205" s="44"/>
      <c r="H205" s="13" t="s">
        <v>713</v>
      </c>
    </row>
    <row r="206" spans="1:8" ht="40.5" x14ac:dyDescent="0.3">
      <c r="A206" s="53"/>
      <c r="B206" s="61">
        <v>45760</v>
      </c>
      <c r="C206" s="46" t="s">
        <v>714</v>
      </c>
      <c r="D206" s="9" t="s">
        <v>715</v>
      </c>
      <c r="E206" s="44"/>
      <c r="F206" s="6" t="s">
        <v>716</v>
      </c>
      <c r="G206" s="91" t="s">
        <v>717</v>
      </c>
      <c r="H206" s="13" t="s">
        <v>718</v>
      </c>
    </row>
    <row r="207" spans="1:8" ht="81" x14ac:dyDescent="0.3">
      <c r="A207" s="53"/>
      <c r="B207" s="40" t="s">
        <v>172</v>
      </c>
      <c r="C207" s="92" t="s">
        <v>719</v>
      </c>
      <c r="D207" s="9" t="e" cm="1" vm="11">
        <f t="array" ref="D207">-_FV( 58.07,"17")</f>
        <v>#VALUE!</v>
      </c>
      <c r="E207" s="93"/>
      <c r="F207" s="6" t="s">
        <v>720</v>
      </c>
      <c r="G207" s="4" t="s">
        <v>721</v>
      </c>
      <c r="H207" s="13" t="s">
        <v>722</v>
      </c>
    </row>
    <row r="208" spans="1:8" ht="94.5" x14ac:dyDescent="0.3">
      <c r="A208" s="53"/>
      <c r="B208" s="61">
        <v>45759</v>
      </c>
      <c r="C208" s="4" t="s">
        <v>723</v>
      </c>
      <c r="D208" s="9" t="s">
        <v>724</v>
      </c>
      <c r="E208" s="16"/>
      <c r="F208" s="6" t="s">
        <v>725</v>
      </c>
      <c r="G208" s="43" t="s">
        <v>726</v>
      </c>
      <c r="H208" s="13" t="s">
        <v>727</v>
      </c>
    </row>
    <row r="209" spans="1:8" ht="79.5" x14ac:dyDescent="0.3">
      <c r="A209" s="53"/>
      <c r="B209" s="61">
        <v>45757</v>
      </c>
      <c r="C209" s="4" t="s">
        <v>728</v>
      </c>
      <c r="D209" s="9" t="s">
        <v>729</v>
      </c>
      <c r="E209" s="9" t="s">
        <v>596</v>
      </c>
      <c r="F209" s="6" t="s">
        <v>730</v>
      </c>
      <c r="G209" s="16"/>
      <c r="H209" s="13" t="s">
        <v>599</v>
      </c>
    </row>
    <row r="210" spans="1:8" ht="81" x14ac:dyDescent="0.3">
      <c r="A210" s="53"/>
      <c r="B210" s="61">
        <v>45756</v>
      </c>
      <c r="C210" s="4" t="s">
        <v>731</v>
      </c>
      <c r="D210" s="9" t="s">
        <v>732</v>
      </c>
      <c r="E210" s="16"/>
      <c r="F210" s="6" t="s">
        <v>733</v>
      </c>
      <c r="G210" s="16"/>
      <c r="H210" s="13" t="s">
        <v>734</v>
      </c>
    </row>
    <row r="211" spans="1:8" ht="93.75" x14ac:dyDescent="0.3">
      <c r="A211" s="53"/>
      <c r="B211" s="61">
        <v>45755</v>
      </c>
      <c r="C211" s="4" t="s">
        <v>735</v>
      </c>
      <c r="D211" s="9" t="e" cm="1" vm="16">
        <f t="array" ref="D211">-_FV( 77.12,"25")</f>
        <v>#VALUE!</v>
      </c>
      <c r="E211" s="16"/>
      <c r="F211" s="6" t="s">
        <v>736</v>
      </c>
      <c r="G211" s="4" t="s">
        <v>737</v>
      </c>
      <c r="H211" s="13" t="s">
        <v>738</v>
      </c>
    </row>
    <row r="212" spans="1:8" ht="40.5" x14ac:dyDescent="0.3">
      <c r="A212" s="53"/>
      <c r="B212" s="61">
        <v>45752</v>
      </c>
      <c r="C212" s="4" t="s">
        <v>739</v>
      </c>
      <c r="D212" s="9" t="e" cm="1" vm="22">
        <f t="array" ref="D212">-_FV( 59.11,"29")</f>
        <v>#VALUE!</v>
      </c>
      <c r="E212" s="9" t="s">
        <v>314</v>
      </c>
      <c r="F212" s="6" t="s">
        <v>740</v>
      </c>
      <c r="G212" s="4" t="s">
        <v>316</v>
      </c>
      <c r="H212" s="13" t="s">
        <v>317</v>
      </c>
    </row>
    <row r="213" spans="1:8" ht="67.5" x14ac:dyDescent="0.3">
      <c r="A213" s="53"/>
      <c r="B213" s="61">
        <v>45755</v>
      </c>
      <c r="C213" s="4" t="s">
        <v>741</v>
      </c>
      <c r="D213" s="9" t="e" cm="1" vm="10">
        <f t="array" ref="D213">-_FV( 82.11,"03")</f>
        <v>#VALUE!</v>
      </c>
      <c r="E213" s="16"/>
      <c r="F213" s="6" t="s">
        <v>742</v>
      </c>
      <c r="G213" s="4" t="s">
        <v>743</v>
      </c>
      <c r="H213" s="13" t="s">
        <v>744</v>
      </c>
    </row>
    <row r="214" spans="1:8" ht="67.5" x14ac:dyDescent="0.3">
      <c r="A214" s="53"/>
      <c r="B214" s="61">
        <v>45754</v>
      </c>
      <c r="C214" s="4" t="s">
        <v>745</v>
      </c>
      <c r="D214" s="9" t="e" cm="1" vm="17">
        <f t="array" ref="D214">-_FV( 73.09,"20")</f>
        <v>#VALUE!</v>
      </c>
      <c r="E214" s="16"/>
      <c r="F214" s="6" t="s">
        <v>746</v>
      </c>
      <c r="G214" s="16"/>
      <c r="H214" s="13" t="s">
        <v>747</v>
      </c>
    </row>
    <row r="215" spans="1:8" ht="81" x14ac:dyDescent="0.3">
      <c r="A215" s="53"/>
      <c r="B215" s="61">
        <v>45753</v>
      </c>
      <c r="C215" s="4" t="s">
        <v>748</v>
      </c>
      <c r="D215" s="9" t="e" cm="1" vm="5">
        <f t="array" ref="D215">-_FV( 62.05,"05")</f>
        <v>#VALUE!</v>
      </c>
      <c r="E215" s="9" t="s">
        <v>331</v>
      </c>
      <c r="F215" s="6" t="s">
        <v>749</v>
      </c>
      <c r="G215" s="4" t="s">
        <v>333</v>
      </c>
      <c r="H215" s="13" t="s">
        <v>334</v>
      </c>
    </row>
    <row r="216" spans="1:8" ht="54" x14ac:dyDescent="0.3">
      <c r="A216" s="53"/>
      <c r="B216" s="61">
        <v>45760</v>
      </c>
      <c r="C216" s="4" t="s">
        <v>750</v>
      </c>
      <c r="D216" s="16"/>
      <c r="E216" s="16"/>
      <c r="F216" s="6" t="s">
        <v>751</v>
      </c>
      <c r="G216" s="16"/>
      <c r="H216" s="13" t="s">
        <v>752</v>
      </c>
    </row>
    <row r="217" spans="1:8" ht="40.5" x14ac:dyDescent="0.3">
      <c r="A217" s="53"/>
      <c r="B217" s="61">
        <v>45754</v>
      </c>
      <c r="C217" s="4" t="s">
        <v>753</v>
      </c>
      <c r="D217" s="9" t="e" cm="1" vm="27">
        <f t="array" ref="D217">-_FV( 72.08,"04")</f>
        <v>#VALUE!</v>
      </c>
      <c r="E217" s="9" t="s">
        <v>754</v>
      </c>
      <c r="F217" s="6" t="s">
        <v>755</v>
      </c>
      <c r="G217" s="4" t="s">
        <v>756</v>
      </c>
      <c r="H217" s="13" t="s">
        <v>757</v>
      </c>
    </row>
    <row r="218" spans="1:8" ht="81" x14ac:dyDescent="0.3">
      <c r="A218" s="53"/>
      <c r="B218" s="61">
        <v>45754</v>
      </c>
      <c r="C218" s="4" t="s">
        <v>758</v>
      </c>
      <c r="D218" s="9" t="e" cm="1" vm="3">
        <f t="array" ref="D218">-_FV( 70.06,"10")</f>
        <v>#VALUE!</v>
      </c>
      <c r="E218" s="9" t="s">
        <v>759</v>
      </c>
      <c r="F218" s="6" t="s">
        <v>760</v>
      </c>
      <c r="G218" s="4" t="s">
        <v>761</v>
      </c>
      <c r="H218" s="13" t="s">
        <v>762</v>
      </c>
    </row>
    <row r="219" spans="1:8" ht="54" x14ac:dyDescent="0.3">
      <c r="A219" s="53"/>
      <c r="B219" s="61">
        <v>45758</v>
      </c>
      <c r="C219" s="4" t="s">
        <v>763</v>
      </c>
      <c r="D219" s="9" t="s">
        <v>764</v>
      </c>
      <c r="E219" s="16"/>
      <c r="F219" s="6" t="s">
        <v>765</v>
      </c>
      <c r="G219" s="4" t="s">
        <v>766</v>
      </c>
      <c r="H219" s="13" t="s">
        <v>767</v>
      </c>
    </row>
    <row r="220" spans="1:8" ht="81" x14ac:dyDescent="0.3">
      <c r="A220" s="53"/>
      <c r="B220" s="94"/>
      <c r="C220" s="4" t="s">
        <v>768</v>
      </c>
      <c r="D220" s="5" t="s">
        <v>769</v>
      </c>
      <c r="E220" s="44"/>
      <c r="F220" s="6" t="s">
        <v>770</v>
      </c>
      <c r="G220" s="44"/>
      <c r="H220" s="13" t="s">
        <v>771</v>
      </c>
    </row>
    <row r="221" spans="1:8" ht="81.75" thickBot="1" x14ac:dyDescent="0.35">
      <c r="A221" s="54"/>
      <c r="B221" s="95">
        <v>45752</v>
      </c>
      <c r="C221" s="19" t="s">
        <v>772</v>
      </c>
      <c r="D221" s="20" t="s">
        <v>773</v>
      </c>
      <c r="E221" s="21" t="s">
        <v>774</v>
      </c>
      <c r="F221" s="56" t="s">
        <v>775</v>
      </c>
      <c r="G221" s="21"/>
      <c r="H221" s="23" t="s">
        <v>776</v>
      </c>
    </row>
    <row r="222" spans="1:8" ht="17.25" thickTop="1" x14ac:dyDescent="0.3"/>
    <row r="226" spans="1:8" ht="41.25" thickBot="1" x14ac:dyDescent="0.35">
      <c r="A226" s="59" t="s">
        <v>777</v>
      </c>
    </row>
    <row r="227" spans="1:8" ht="29.25" thickTop="1" x14ac:dyDescent="0.3">
      <c r="A227" s="1" t="s">
        <v>0</v>
      </c>
      <c r="B227" s="2" t="s">
        <v>1</v>
      </c>
      <c r="C227" s="2" t="s">
        <v>2</v>
      </c>
      <c r="D227" s="2" t="s">
        <v>3</v>
      </c>
      <c r="E227" s="2" t="s">
        <v>4</v>
      </c>
      <c r="F227" s="2" t="s">
        <v>5</v>
      </c>
      <c r="G227" s="2" t="s">
        <v>6</v>
      </c>
      <c r="H227" s="3" t="s">
        <v>7</v>
      </c>
    </row>
    <row r="228" spans="1:8" ht="67.5" x14ac:dyDescent="0.3">
      <c r="A228" s="15" t="s">
        <v>652</v>
      </c>
      <c r="B228" s="61">
        <v>45753</v>
      </c>
      <c r="C228" s="4" t="s">
        <v>778</v>
      </c>
      <c r="D228" s="5" t="e" cm="1" vm="26">
        <f t="array" ref="D228">-_FV( 70.01,"13")</f>
        <v>#VALUE!</v>
      </c>
      <c r="E228" s="9"/>
      <c r="F228" s="6" t="s">
        <v>779</v>
      </c>
      <c r="G228" s="9"/>
      <c r="H228" s="13" t="s">
        <v>780</v>
      </c>
    </row>
    <row r="229" spans="1:8" ht="54" x14ac:dyDescent="0.3">
      <c r="A229" s="68" t="s">
        <v>653</v>
      </c>
      <c r="B229" s="61">
        <v>45760</v>
      </c>
      <c r="C229" s="46" t="s">
        <v>781</v>
      </c>
      <c r="D229" s="5" t="s">
        <v>782</v>
      </c>
      <c r="E229" s="9"/>
      <c r="F229" s="6" t="s">
        <v>783</v>
      </c>
      <c r="G229" s="9"/>
      <c r="H229" s="13" t="s">
        <v>784</v>
      </c>
    </row>
    <row r="230" spans="1:8" ht="94.5" x14ac:dyDescent="0.3">
      <c r="A230" s="68" t="s">
        <v>654</v>
      </c>
      <c r="B230" s="49"/>
      <c r="C230" s="46" t="s">
        <v>785</v>
      </c>
      <c r="D230" s="47" t="s">
        <v>786</v>
      </c>
      <c r="E230" s="48"/>
      <c r="F230" s="49" t="s">
        <v>787</v>
      </c>
      <c r="G230" s="46" t="s">
        <v>788</v>
      </c>
      <c r="H230" s="50" t="s">
        <v>789</v>
      </c>
    </row>
    <row r="231" spans="1:8" ht="54" x14ac:dyDescent="0.3">
      <c r="A231" s="68" t="s">
        <v>469</v>
      </c>
      <c r="B231" s="61">
        <v>45760</v>
      </c>
      <c r="C231" s="46" t="s">
        <v>790</v>
      </c>
      <c r="D231" s="47" t="s">
        <v>791</v>
      </c>
      <c r="E231" s="48"/>
      <c r="F231" s="49" t="s">
        <v>792</v>
      </c>
      <c r="G231" s="96" t="s">
        <v>793</v>
      </c>
      <c r="H231" s="50" t="s">
        <v>794</v>
      </c>
    </row>
    <row r="232" spans="1:8" ht="40.5" x14ac:dyDescent="0.3">
      <c r="A232" s="53"/>
      <c r="B232" s="61">
        <v>45755</v>
      </c>
      <c r="C232" s="46" t="s">
        <v>795</v>
      </c>
      <c r="D232" s="47" t="s">
        <v>796</v>
      </c>
      <c r="E232" s="48"/>
      <c r="F232" s="49" t="s">
        <v>797</v>
      </c>
      <c r="G232" s="46" t="s">
        <v>798</v>
      </c>
      <c r="H232" s="50" t="s">
        <v>799</v>
      </c>
    </row>
    <row r="233" spans="1:8" ht="81" x14ac:dyDescent="0.3">
      <c r="A233" s="53"/>
      <c r="B233" s="61">
        <v>45755</v>
      </c>
      <c r="C233" s="46" t="s">
        <v>800</v>
      </c>
      <c r="D233" s="47" t="s">
        <v>801</v>
      </c>
      <c r="E233" s="48"/>
      <c r="F233" s="49" t="s">
        <v>802</v>
      </c>
      <c r="G233" s="46" t="s">
        <v>803</v>
      </c>
      <c r="H233" s="50" t="s">
        <v>804</v>
      </c>
    </row>
    <row r="234" spans="1:8" ht="40.5" x14ac:dyDescent="0.3">
      <c r="A234" s="53"/>
      <c r="B234" s="61">
        <v>45753</v>
      </c>
      <c r="C234" s="4" t="s">
        <v>805</v>
      </c>
      <c r="D234" s="5" t="e" cm="1" vm="16">
        <f t="array" ref="D234">-_FV( 61.12,"25")</f>
        <v>#VALUE!</v>
      </c>
      <c r="E234" s="9"/>
      <c r="F234" s="6" t="s">
        <v>806</v>
      </c>
      <c r="G234" s="4" t="s">
        <v>807</v>
      </c>
      <c r="H234" s="13" t="s">
        <v>808</v>
      </c>
    </row>
    <row r="235" spans="1:8" ht="81" x14ac:dyDescent="0.3">
      <c r="A235" s="53"/>
      <c r="B235" s="61">
        <v>45752</v>
      </c>
      <c r="C235" s="4" t="s">
        <v>809</v>
      </c>
      <c r="D235" s="5" t="e" cm="1" vm="23">
        <f t="array" ref="D235">-_FV( 58.04,"23")</f>
        <v>#VALUE!</v>
      </c>
      <c r="E235" s="9" t="s">
        <v>293</v>
      </c>
      <c r="F235" s="6" t="s">
        <v>810</v>
      </c>
      <c r="G235" s="4" t="s">
        <v>295</v>
      </c>
      <c r="H235" s="13" t="s">
        <v>296</v>
      </c>
    </row>
    <row r="236" spans="1:8" ht="81" x14ac:dyDescent="0.3">
      <c r="A236" s="53"/>
      <c r="B236" s="61">
        <v>45757</v>
      </c>
      <c r="C236" s="4" t="s">
        <v>811</v>
      </c>
      <c r="D236" s="5" t="e" cm="1" vm="6">
        <f t="array" ref="D236">+_FV( 81.03,"19")</f>
        <v>#VALUE!</v>
      </c>
      <c r="E236" s="9" t="s">
        <v>812</v>
      </c>
      <c r="F236" s="6" t="s">
        <v>813</v>
      </c>
      <c r="G236" s="4" t="s">
        <v>814</v>
      </c>
      <c r="H236" s="13" t="s">
        <v>815</v>
      </c>
    </row>
    <row r="237" spans="1:8" ht="54" x14ac:dyDescent="0.3">
      <c r="A237" s="53"/>
      <c r="B237" s="61">
        <v>45756</v>
      </c>
      <c r="C237" s="4" t="s">
        <v>816</v>
      </c>
      <c r="D237" s="5" t="s">
        <v>817</v>
      </c>
      <c r="E237" s="16"/>
      <c r="F237" s="6" t="s">
        <v>818</v>
      </c>
      <c r="G237" s="4" t="s">
        <v>819</v>
      </c>
      <c r="H237" s="13" t="s">
        <v>820</v>
      </c>
    </row>
    <row r="238" spans="1:8" ht="81" x14ac:dyDescent="0.3">
      <c r="A238" s="53"/>
      <c r="B238" s="61">
        <v>45758</v>
      </c>
      <c r="C238" s="4" t="s">
        <v>821</v>
      </c>
      <c r="D238" s="5" t="s">
        <v>822</v>
      </c>
      <c r="E238" s="16"/>
      <c r="F238" s="6" t="s">
        <v>823</v>
      </c>
      <c r="G238" s="91" t="s">
        <v>824</v>
      </c>
      <c r="H238" s="13" t="s">
        <v>825</v>
      </c>
    </row>
    <row r="239" spans="1:8" ht="39" x14ac:dyDescent="0.3">
      <c r="A239" s="53"/>
      <c r="B239" s="61">
        <v>45752</v>
      </c>
      <c r="C239" s="4" t="s">
        <v>826</v>
      </c>
      <c r="D239" s="5" t="e" cm="1" vm="23">
        <f t="array" ref="D239">-_FV( 59.01,"23")</f>
        <v>#VALUE!</v>
      </c>
      <c r="E239" s="16"/>
      <c r="F239" s="6" t="s">
        <v>827</v>
      </c>
      <c r="G239" s="16"/>
      <c r="H239" s="13" t="s">
        <v>828</v>
      </c>
    </row>
    <row r="240" spans="1:8" x14ac:dyDescent="0.3">
      <c r="A240" s="53"/>
      <c r="B240" s="6"/>
      <c r="C240" s="9"/>
      <c r="D240" s="5"/>
      <c r="E240" s="16"/>
      <c r="F240" s="6"/>
      <c r="G240" s="9"/>
      <c r="H240" s="11"/>
    </row>
    <row r="241" spans="1:8" x14ac:dyDescent="0.3">
      <c r="A241" s="53"/>
      <c r="B241" s="49"/>
      <c r="C241" s="9"/>
      <c r="D241" s="5"/>
      <c r="E241" s="16"/>
      <c r="F241" s="6"/>
      <c r="G241" s="16"/>
      <c r="H241" s="11"/>
    </row>
    <row r="242" spans="1:8" x14ac:dyDescent="0.3">
      <c r="A242" s="53"/>
      <c r="B242" s="6"/>
      <c r="C242" s="9"/>
      <c r="D242" s="5"/>
      <c r="E242" s="16"/>
      <c r="F242" s="6"/>
      <c r="G242" s="9"/>
      <c r="H242" s="11"/>
    </row>
    <row r="243" spans="1:8" x14ac:dyDescent="0.3">
      <c r="A243" s="53"/>
      <c r="B243" s="6"/>
      <c r="C243" s="9"/>
      <c r="D243" s="5"/>
      <c r="E243" s="16"/>
      <c r="F243" s="6"/>
      <c r="G243" s="16"/>
      <c r="H243" s="11"/>
    </row>
    <row r="244" spans="1:8" x14ac:dyDescent="0.3">
      <c r="A244" s="53"/>
      <c r="B244" s="97"/>
      <c r="C244" s="98"/>
      <c r="D244" s="9"/>
      <c r="E244" s="16"/>
      <c r="F244" s="6"/>
      <c r="G244" s="16"/>
      <c r="H244" s="11"/>
    </row>
    <row r="245" spans="1:8" x14ac:dyDescent="0.3">
      <c r="A245" s="53"/>
      <c r="B245" s="97"/>
      <c r="C245" s="98"/>
      <c r="D245" s="9"/>
      <c r="E245" s="44"/>
      <c r="F245" s="6"/>
      <c r="G245" s="9"/>
      <c r="H245" s="11"/>
    </row>
    <row r="246" spans="1:8" x14ac:dyDescent="0.3">
      <c r="A246" s="53"/>
      <c r="B246" s="97"/>
      <c r="C246" s="98"/>
      <c r="D246" s="5"/>
      <c r="E246" s="44"/>
      <c r="F246" s="6"/>
      <c r="G246" s="9"/>
      <c r="H246" s="11"/>
    </row>
    <row r="247" spans="1:8" x14ac:dyDescent="0.3">
      <c r="A247" s="53"/>
      <c r="B247" s="8"/>
      <c r="C247" s="10"/>
      <c r="D247" s="99"/>
      <c r="E247" s="10"/>
      <c r="F247" s="8"/>
      <c r="G247" s="10"/>
      <c r="H247" s="88"/>
    </row>
    <row r="248" spans="1:8" x14ac:dyDescent="0.3">
      <c r="A248" s="53"/>
      <c r="B248" s="8"/>
      <c r="C248" s="10"/>
      <c r="D248" s="99"/>
      <c r="E248" s="10"/>
      <c r="F248" s="8"/>
      <c r="G248" s="10"/>
      <c r="H248" s="88"/>
    </row>
    <row r="249" spans="1:8" x14ac:dyDescent="0.3">
      <c r="A249" s="53"/>
      <c r="B249" s="8"/>
      <c r="C249" s="10"/>
      <c r="D249" s="99"/>
      <c r="E249" s="10"/>
      <c r="F249" s="8"/>
      <c r="G249" s="10"/>
      <c r="H249" s="88"/>
    </row>
    <row r="250" spans="1:8" x14ac:dyDescent="0.3">
      <c r="A250" s="53"/>
      <c r="B250" s="8"/>
      <c r="C250" s="10"/>
      <c r="D250" s="99"/>
      <c r="E250" s="10"/>
      <c r="F250" s="8"/>
      <c r="G250" s="10"/>
      <c r="H250" s="88"/>
    </row>
    <row r="251" spans="1:8" x14ac:dyDescent="0.3">
      <c r="A251" s="53"/>
      <c r="B251" s="8"/>
      <c r="C251" s="10"/>
      <c r="D251" s="99"/>
      <c r="E251" s="10"/>
      <c r="F251" s="8"/>
      <c r="G251" s="10"/>
      <c r="H251" s="88"/>
    </row>
    <row r="252" spans="1:8" x14ac:dyDescent="0.3">
      <c r="A252" s="53"/>
      <c r="B252" s="8"/>
      <c r="C252" s="10"/>
      <c r="D252" s="99"/>
      <c r="E252" s="42"/>
      <c r="F252" s="8"/>
      <c r="G252" s="42"/>
      <c r="H252" s="88"/>
    </row>
    <row r="253" spans="1:8" x14ac:dyDescent="0.3">
      <c r="A253" s="53"/>
      <c r="B253" s="8"/>
      <c r="C253" s="10"/>
      <c r="D253" s="99"/>
      <c r="E253" s="42"/>
      <c r="F253" s="8"/>
      <c r="G253" s="42"/>
      <c r="H253" s="88"/>
    </row>
    <row r="254" spans="1:8" x14ac:dyDescent="0.3">
      <c r="A254" s="53"/>
      <c r="B254" s="8"/>
      <c r="C254" s="10"/>
      <c r="D254" s="99"/>
      <c r="E254" s="42"/>
      <c r="F254" s="8"/>
      <c r="G254" s="42"/>
      <c r="H254" s="88"/>
    </row>
    <row r="255" spans="1:8" x14ac:dyDescent="0.3">
      <c r="A255" s="53"/>
      <c r="B255" s="8"/>
      <c r="C255" s="10"/>
      <c r="D255" s="99"/>
      <c r="E255" s="42"/>
      <c r="F255" s="8"/>
      <c r="G255" s="10"/>
      <c r="H255" s="88"/>
    </row>
    <row r="256" spans="1:8" x14ac:dyDescent="0.3">
      <c r="A256" s="53"/>
      <c r="B256" s="8"/>
      <c r="C256" s="10"/>
      <c r="D256" s="99"/>
      <c r="E256" s="42"/>
      <c r="F256" s="8"/>
      <c r="G256" s="10"/>
      <c r="H256" s="88"/>
    </row>
    <row r="257" spans="1:8" ht="17.25" thickBot="1" x14ac:dyDescent="0.35">
      <c r="A257" s="54"/>
      <c r="B257" s="22"/>
      <c r="C257" s="89"/>
      <c r="D257" s="100"/>
      <c r="E257" s="89"/>
      <c r="F257" s="22"/>
      <c r="G257" s="89"/>
      <c r="H257" s="101"/>
    </row>
    <row r="258" spans="1:8" ht="17.25" thickTop="1" x14ac:dyDescent="0.3"/>
    <row r="261" spans="1:8" ht="41.25" thickBot="1" x14ac:dyDescent="0.35">
      <c r="A261" s="59" t="s">
        <v>829</v>
      </c>
    </row>
    <row r="262" spans="1:8" ht="29.25" thickTop="1" x14ac:dyDescent="0.3">
      <c r="A262" s="1" t="s">
        <v>0</v>
      </c>
      <c r="B262" s="2" t="s">
        <v>1</v>
      </c>
      <c r="C262" s="2" t="s">
        <v>2</v>
      </c>
      <c r="D262" s="2" t="s">
        <v>3</v>
      </c>
      <c r="E262" s="2" t="s">
        <v>4</v>
      </c>
      <c r="F262" s="2" t="s">
        <v>5</v>
      </c>
      <c r="G262" s="2" t="s">
        <v>6</v>
      </c>
      <c r="H262" s="3" t="s">
        <v>7</v>
      </c>
    </row>
    <row r="263" spans="1:8" ht="81" x14ac:dyDescent="0.3">
      <c r="A263" s="15" t="s">
        <v>652</v>
      </c>
      <c r="B263" s="14">
        <v>45689</v>
      </c>
      <c r="C263" s="4" t="s">
        <v>830</v>
      </c>
      <c r="D263" s="5" t="e" cm="1" vm="23">
        <f t="array" ref="D263">-_FV( 60.05,"23")</f>
        <v>#VALUE!</v>
      </c>
      <c r="E263" s="9" t="s">
        <v>831</v>
      </c>
      <c r="F263" s="6" t="s">
        <v>832</v>
      </c>
      <c r="G263" s="4" t="s">
        <v>833</v>
      </c>
      <c r="H263" s="13" t="s">
        <v>834</v>
      </c>
    </row>
    <row r="264" spans="1:8" ht="81" x14ac:dyDescent="0.3">
      <c r="A264" s="68" t="s">
        <v>653</v>
      </c>
      <c r="B264" s="61">
        <v>45665</v>
      </c>
      <c r="C264" s="4" t="s">
        <v>835</v>
      </c>
      <c r="D264" s="5" t="s">
        <v>836</v>
      </c>
      <c r="E264" s="9"/>
      <c r="F264" s="6" t="s">
        <v>837</v>
      </c>
      <c r="G264" s="4" t="s">
        <v>838</v>
      </c>
      <c r="H264" s="13" t="s">
        <v>839</v>
      </c>
    </row>
    <row r="265" spans="1:8" ht="81" x14ac:dyDescent="0.3">
      <c r="A265" s="68" t="s">
        <v>654</v>
      </c>
      <c r="B265" s="61">
        <v>45718</v>
      </c>
      <c r="C265" s="4" t="s">
        <v>840</v>
      </c>
      <c r="D265" s="5" t="s">
        <v>841</v>
      </c>
      <c r="E265" s="9"/>
      <c r="F265" s="6" t="s">
        <v>842</v>
      </c>
      <c r="G265" s="4" t="s">
        <v>157</v>
      </c>
      <c r="H265" s="13" t="s">
        <v>734</v>
      </c>
    </row>
    <row r="266" spans="1:8" ht="81" x14ac:dyDescent="0.3">
      <c r="A266" s="68" t="s">
        <v>469</v>
      </c>
      <c r="B266" s="61">
        <v>45665</v>
      </c>
      <c r="C266" s="4" t="s">
        <v>843</v>
      </c>
      <c r="D266" s="5" t="e" cm="1" vm="12">
        <f t="array" ref="D266">-_FV( 81.09,"02")</f>
        <v>#VALUE!</v>
      </c>
      <c r="E266" s="9" t="s">
        <v>844</v>
      </c>
      <c r="F266" s="6" t="s">
        <v>845</v>
      </c>
      <c r="G266" s="4" t="s">
        <v>846</v>
      </c>
      <c r="H266" s="13" t="s">
        <v>847</v>
      </c>
    </row>
    <row r="267" spans="1:8" ht="67.5" x14ac:dyDescent="0.3">
      <c r="A267" s="52"/>
      <c r="B267" s="61">
        <v>45666</v>
      </c>
      <c r="C267" s="4" t="s">
        <v>848</v>
      </c>
      <c r="D267" s="5" t="e" cm="1" vm="31">
        <f t="array" ref="D267">-_FV( 84.08,"16")</f>
        <v>#VALUE!</v>
      </c>
      <c r="E267" s="9"/>
      <c r="F267" s="6" t="s">
        <v>849</v>
      </c>
      <c r="G267" s="4" t="s">
        <v>221</v>
      </c>
      <c r="H267" s="13" t="s">
        <v>850</v>
      </c>
    </row>
    <row r="268" spans="1:8" ht="54" x14ac:dyDescent="0.3">
      <c r="A268" s="53"/>
      <c r="B268" s="14">
        <v>45663</v>
      </c>
      <c r="C268" s="46" t="s">
        <v>851</v>
      </c>
      <c r="D268" s="5" t="s">
        <v>852</v>
      </c>
      <c r="E268" s="9"/>
      <c r="F268" s="6" t="s">
        <v>853</v>
      </c>
      <c r="G268" s="9"/>
      <c r="H268" s="13" t="s">
        <v>854</v>
      </c>
    </row>
    <row r="269" spans="1:8" ht="54" x14ac:dyDescent="0.3">
      <c r="A269" s="53"/>
      <c r="B269" s="14">
        <v>45760</v>
      </c>
      <c r="C269" s="46" t="s">
        <v>855</v>
      </c>
      <c r="D269" s="5" t="s">
        <v>856</v>
      </c>
      <c r="E269" s="9"/>
      <c r="F269" s="6" t="s">
        <v>857</v>
      </c>
      <c r="G269" s="4" t="s">
        <v>793</v>
      </c>
      <c r="H269" s="13" t="s">
        <v>858</v>
      </c>
    </row>
    <row r="270" spans="1:8" ht="54" x14ac:dyDescent="0.3">
      <c r="A270" s="53"/>
      <c r="B270" s="14">
        <v>45664</v>
      </c>
      <c r="C270" s="4" t="s">
        <v>859</v>
      </c>
      <c r="D270" s="5" t="e" cm="1" vm="16">
        <f t="array" ref="D270">-_FV( 64.09,"25")</f>
        <v>#VALUE!</v>
      </c>
      <c r="E270" s="9" t="s">
        <v>860</v>
      </c>
      <c r="F270" s="6" t="s">
        <v>861</v>
      </c>
      <c r="G270" s="4" t="s">
        <v>862</v>
      </c>
      <c r="H270" s="13" t="s">
        <v>863</v>
      </c>
    </row>
    <row r="271" spans="1:8" ht="67.5" x14ac:dyDescent="0.3">
      <c r="A271" s="53"/>
      <c r="B271" s="14">
        <v>45692</v>
      </c>
      <c r="C271" s="4" t="s">
        <v>864</v>
      </c>
      <c r="D271" s="5" t="s">
        <v>865</v>
      </c>
      <c r="E271" s="42"/>
      <c r="F271" s="6" t="s">
        <v>866</v>
      </c>
      <c r="G271" s="42"/>
      <c r="H271" s="13" t="s">
        <v>867</v>
      </c>
    </row>
    <row r="272" spans="1:8" ht="81" x14ac:dyDescent="0.3">
      <c r="A272" s="53"/>
      <c r="B272" s="14">
        <v>45663</v>
      </c>
      <c r="C272" s="4" t="s">
        <v>868</v>
      </c>
      <c r="D272" s="5" t="s">
        <v>869</v>
      </c>
      <c r="E272" s="9" t="s">
        <v>537</v>
      </c>
      <c r="F272" s="6" t="s">
        <v>870</v>
      </c>
      <c r="G272" s="42"/>
      <c r="H272" s="13" t="s">
        <v>540</v>
      </c>
    </row>
    <row r="273" spans="1:8" ht="81" x14ac:dyDescent="0.3">
      <c r="A273" s="53"/>
      <c r="B273" s="14">
        <v>45692</v>
      </c>
      <c r="C273" s="4" t="s">
        <v>871</v>
      </c>
      <c r="D273" s="5" t="s">
        <v>872</v>
      </c>
      <c r="E273" s="42"/>
      <c r="F273" s="6" t="s">
        <v>873</v>
      </c>
      <c r="G273" s="4" t="s">
        <v>874</v>
      </c>
      <c r="H273" s="13" t="s">
        <v>875</v>
      </c>
    </row>
    <row r="274" spans="1:8" ht="40.5" x14ac:dyDescent="0.3">
      <c r="A274" s="53"/>
      <c r="B274" s="61">
        <v>45695</v>
      </c>
      <c r="C274" s="4" t="s">
        <v>876</v>
      </c>
      <c r="D274" s="5" t="s">
        <v>877</v>
      </c>
      <c r="E274" s="42"/>
      <c r="F274" s="6" t="s">
        <v>878</v>
      </c>
      <c r="G274" s="4" t="s">
        <v>879</v>
      </c>
      <c r="H274" s="13" t="s">
        <v>880</v>
      </c>
    </row>
    <row r="275" spans="1:8" ht="94.5" x14ac:dyDescent="0.3">
      <c r="A275" s="53"/>
      <c r="B275" s="61">
        <v>45665</v>
      </c>
      <c r="C275" s="4" t="s">
        <v>881</v>
      </c>
      <c r="D275" s="5" t="s">
        <v>882</v>
      </c>
      <c r="E275" s="9"/>
      <c r="F275" s="6" t="s">
        <v>883</v>
      </c>
      <c r="G275" s="4" t="s">
        <v>737</v>
      </c>
      <c r="H275" s="13" t="s">
        <v>884</v>
      </c>
    </row>
    <row r="276" spans="1:8" ht="81" x14ac:dyDescent="0.3">
      <c r="A276" s="53"/>
      <c r="B276" s="14">
        <v>45689</v>
      </c>
      <c r="C276" s="4" t="s">
        <v>885</v>
      </c>
      <c r="D276" s="5" t="e" cm="1" vm="7">
        <f t="array" ref="D276">+_FV( 65.04,"08")</f>
        <v>#VALUE!</v>
      </c>
      <c r="E276" s="9" t="s">
        <v>886</v>
      </c>
      <c r="F276" s="6" t="s">
        <v>887</v>
      </c>
      <c r="G276" s="4" t="s">
        <v>888</v>
      </c>
      <c r="H276" s="13" t="s">
        <v>889</v>
      </c>
    </row>
    <row r="277" spans="1:8" ht="81" x14ac:dyDescent="0.3">
      <c r="A277" s="53"/>
      <c r="B277" s="61">
        <v>45697</v>
      </c>
      <c r="C277" s="4" t="s">
        <v>890</v>
      </c>
      <c r="D277" s="5" t="s">
        <v>891</v>
      </c>
      <c r="E277" s="102" t="s">
        <v>682</v>
      </c>
      <c r="F277" s="6" t="s">
        <v>892</v>
      </c>
      <c r="G277" s="4" t="s">
        <v>893</v>
      </c>
      <c r="H277" s="13" t="s">
        <v>894</v>
      </c>
    </row>
    <row r="278" spans="1:8" ht="81" x14ac:dyDescent="0.3">
      <c r="A278" s="53"/>
      <c r="B278" s="61">
        <v>45666</v>
      </c>
      <c r="C278" s="4" t="s">
        <v>895</v>
      </c>
      <c r="D278" s="5" t="s">
        <v>896</v>
      </c>
      <c r="E278" s="9"/>
      <c r="F278" s="6" t="s">
        <v>897</v>
      </c>
      <c r="G278" s="4" t="s">
        <v>196</v>
      </c>
      <c r="H278" s="13" t="s">
        <v>898</v>
      </c>
    </row>
    <row r="279" spans="1:8" ht="108" x14ac:dyDescent="0.3">
      <c r="A279" s="53"/>
      <c r="B279" s="61">
        <v>45666</v>
      </c>
      <c r="C279" s="4" t="s">
        <v>899</v>
      </c>
      <c r="D279" s="5" t="s">
        <v>900</v>
      </c>
      <c r="E279" s="42"/>
      <c r="F279" s="6" t="s">
        <v>901</v>
      </c>
      <c r="G279" s="4" t="s">
        <v>226</v>
      </c>
      <c r="H279" s="13" t="s">
        <v>902</v>
      </c>
    </row>
    <row r="280" spans="1:8" ht="81" x14ac:dyDescent="0.3">
      <c r="A280" s="53"/>
      <c r="B280" s="61">
        <v>45695</v>
      </c>
      <c r="C280" s="46" t="s">
        <v>903</v>
      </c>
      <c r="D280" s="5" t="s">
        <v>904</v>
      </c>
      <c r="E280" s="9"/>
      <c r="F280" s="6" t="s">
        <v>905</v>
      </c>
      <c r="G280" s="4" t="s">
        <v>703</v>
      </c>
      <c r="H280" s="13" t="s">
        <v>906</v>
      </c>
    </row>
    <row r="281" spans="1:8" ht="67.5" x14ac:dyDescent="0.3">
      <c r="A281" s="53"/>
      <c r="B281" s="61">
        <v>45697</v>
      </c>
      <c r="C281" s="4" t="s">
        <v>907</v>
      </c>
      <c r="D281" s="5" t="e" cm="1" vm="1">
        <f t="array" ref="D281">-_FV( 75.12,"11")</f>
        <v>#VALUE!</v>
      </c>
      <c r="E281" s="42"/>
      <c r="F281" s="6" t="s">
        <v>908</v>
      </c>
      <c r="G281" s="4" t="s">
        <v>909</v>
      </c>
      <c r="H281" s="13" t="s">
        <v>910</v>
      </c>
    </row>
    <row r="282" spans="1:8" ht="81" x14ac:dyDescent="0.3">
      <c r="A282" s="53"/>
      <c r="B282" s="61">
        <v>45666</v>
      </c>
      <c r="C282" s="4" t="s">
        <v>911</v>
      </c>
      <c r="D282" s="5" t="s">
        <v>912</v>
      </c>
      <c r="E282" s="42"/>
      <c r="F282" s="6" t="s">
        <v>913</v>
      </c>
      <c r="G282" s="4" t="s">
        <v>216</v>
      </c>
      <c r="H282" s="13" t="s">
        <v>217</v>
      </c>
    </row>
    <row r="283" spans="1:8" ht="27" x14ac:dyDescent="0.3">
      <c r="A283" s="53"/>
      <c r="B283" s="14">
        <v>45694</v>
      </c>
      <c r="C283" s="4" t="s">
        <v>914</v>
      </c>
      <c r="D283" s="5" t="e" cm="1" vm="10">
        <f t="array" ref="D283">-_FV( 74.1,"03")</f>
        <v>#VALUE!</v>
      </c>
      <c r="E283" s="42"/>
      <c r="F283" s="6" t="s">
        <v>915</v>
      </c>
      <c r="G283" s="42"/>
      <c r="H283" s="13" t="s">
        <v>916</v>
      </c>
    </row>
    <row r="284" spans="1:8" ht="81" x14ac:dyDescent="0.3">
      <c r="A284" s="53"/>
      <c r="B284" s="61">
        <v>45697</v>
      </c>
      <c r="C284" s="4" t="s">
        <v>917</v>
      </c>
      <c r="D284" s="5" t="s">
        <v>918</v>
      </c>
      <c r="E284" s="42"/>
      <c r="F284" s="103" t="s">
        <v>919</v>
      </c>
      <c r="G284" s="91" t="s">
        <v>920</v>
      </c>
      <c r="H284" s="13" t="s">
        <v>921</v>
      </c>
    </row>
    <row r="285" spans="1:8" ht="54" x14ac:dyDescent="0.3">
      <c r="A285" s="53"/>
      <c r="B285" s="14">
        <v>45662</v>
      </c>
      <c r="C285" s="4" t="s">
        <v>922</v>
      </c>
      <c r="D285" s="5" t="e" cm="1" vm="26">
        <f t="array" ref="D285">-_FV( 70.05,"13")</f>
        <v>#VALUE!</v>
      </c>
      <c r="E285" s="9" t="s">
        <v>923</v>
      </c>
      <c r="F285" s="6" t="s">
        <v>924</v>
      </c>
      <c r="G285" s="4" t="s">
        <v>925</v>
      </c>
      <c r="H285" s="13" t="s">
        <v>926</v>
      </c>
    </row>
    <row r="286" spans="1:8" ht="94.5" x14ac:dyDescent="0.3">
      <c r="A286" s="53"/>
      <c r="B286" s="14">
        <v>45689</v>
      </c>
      <c r="C286" s="4" t="s">
        <v>927</v>
      </c>
      <c r="D286" s="5" t="s">
        <v>928</v>
      </c>
      <c r="E286" s="9"/>
      <c r="F286" s="6" t="s">
        <v>929</v>
      </c>
      <c r="G286" s="4" t="s">
        <v>930</v>
      </c>
      <c r="H286" s="13" t="s">
        <v>931</v>
      </c>
    </row>
    <row r="287" spans="1:8" ht="67.5" x14ac:dyDescent="0.3">
      <c r="A287" s="53"/>
      <c r="B287" s="14">
        <v>45659</v>
      </c>
      <c r="C287" s="4" t="s">
        <v>932</v>
      </c>
      <c r="D287" s="5" t="s">
        <v>933</v>
      </c>
      <c r="E287" s="9"/>
      <c r="F287" s="6" t="s">
        <v>934</v>
      </c>
      <c r="G287" s="9"/>
      <c r="H287" s="13" t="s">
        <v>935</v>
      </c>
    </row>
    <row r="288" spans="1:8" ht="54" x14ac:dyDescent="0.3">
      <c r="A288" s="53"/>
      <c r="B288" s="104" t="s">
        <v>936</v>
      </c>
      <c r="C288" s="46" t="s">
        <v>937</v>
      </c>
      <c r="D288" s="5" t="s">
        <v>938</v>
      </c>
      <c r="E288" s="9"/>
      <c r="F288" s="6" t="s">
        <v>939</v>
      </c>
      <c r="G288" s="9"/>
      <c r="H288" s="13" t="s">
        <v>940</v>
      </c>
    </row>
    <row r="289" spans="1:8" ht="94.5" x14ac:dyDescent="0.3">
      <c r="A289" s="53"/>
      <c r="B289" s="61">
        <v>45666</v>
      </c>
      <c r="C289" s="4" t="s">
        <v>941</v>
      </c>
      <c r="D289" s="5" t="e" cm="1" vm="26">
        <f t="array" ref="D289">+_FV( 84.03,"13")</f>
        <v>#VALUE!</v>
      </c>
      <c r="E289" s="9" t="s">
        <v>204</v>
      </c>
      <c r="F289" s="6" t="s">
        <v>942</v>
      </c>
      <c r="G289" s="4" t="s">
        <v>206</v>
      </c>
      <c r="H289" s="13" t="s">
        <v>943</v>
      </c>
    </row>
    <row r="290" spans="1:8" ht="54" x14ac:dyDescent="0.3">
      <c r="A290" s="53"/>
      <c r="B290" s="14">
        <v>45659</v>
      </c>
      <c r="C290" s="4" t="s">
        <v>944</v>
      </c>
      <c r="D290" s="5" t="e" cm="1" vm="29">
        <f t="array" ref="D290">-_FV( 82.04,"21")</f>
        <v>#VALUE!</v>
      </c>
      <c r="E290" s="9" t="s">
        <v>754</v>
      </c>
      <c r="F290" s="6" t="s">
        <v>945</v>
      </c>
      <c r="G290" s="4" t="s">
        <v>756</v>
      </c>
      <c r="H290" s="13" t="s">
        <v>946</v>
      </c>
    </row>
    <row r="291" spans="1:8" ht="40.5" x14ac:dyDescent="0.3">
      <c r="A291" s="53"/>
      <c r="B291" s="14">
        <v>45719</v>
      </c>
      <c r="C291" s="4" t="s">
        <v>947</v>
      </c>
      <c r="D291" s="5" t="s">
        <v>948</v>
      </c>
      <c r="E291" s="9"/>
      <c r="F291" s="6" t="s">
        <v>949</v>
      </c>
      <c r="G291" s="9"/>
      <c r="H291" s="13" t="s">
        <v>950</v>
      </c>
    </row>
    <row r="292" spans="1:8" ht="41.25" thickBot="1" x14ac:dyDescent="0.35">
      <c r="A292" s="54"/>
      <c r="B292" s="95">
        <v>45718</v>
      </c>
      <c r="C292" s="19" t="s">
        <v>951</v>
      </c>
      <c r="D292" s="20" t="s">
        <v>952</v>
      </c>
      <c r="E292" s="21"/>
      <c r="F292" s="56" t="s">
        <v>953</v>
      </c>
      <c r="G292" s="19" t="s">
        <v>954</v>
      </c>
      <c r="H292" s="23" t="s">
        <v>955</v>
      </c>
    </row>
    <row r="293" spans="1:8" ht="17.25" thickTop="1" x14ac:dyDescent="0.3"/>
    <row r="310" spans="1:8" ht="41.25" thickBot="1" x14ac:dyDescent="0.35">
      <c r="A310" s="59" t="s">
        <v>956</v>
      </c>
    </row>
    <row r="311" spans="1:8" ht="29.25" thickTop="1" x14ac:dyDescent="0.3">
      <c r="A311" s="1" t="s">
        <v>0</v>
      </c>
      <c r="B311" s="2" t="s">
        <v>1</v>
      </c>
      <c r="C311" s="2" t="s">
        <v>2</v>
      </c>
      <c r="D311" s="2" t="s">
        <v>3</v>
      </c>
      <c r="E311" s="2" t="s">
        <v>4</v>
      </c>
      <c r="F311" s="2" t="s">
        <v>5</v>
      </c>
      <c r="G311" s="2" t="s">
        <v>6</v>
      </c>
      <c r="H311" s="3" t="s">
        <v>7</v>
      </c>
    </row>
    <row r="312" spans="1:8" ht="81" x14ac:dyDescent="0.3">
      <c r="A312" s="15" t="s">
        <v>652</v>
      </c>
      <c r="B312" s="14">
        <v>45691</v>
      </c>
      <c r="C312" s="4" t="s">
        <v>957</v>
      </c>
      <c r="D312" s="5" t="s">
        <v>958</v>
      </c>
      <c r="E312" s="9"/>
      <c r="F312" s="6" t="s">
        <v>959</v>
      </c>
      <c r="G312" s="4" t="s">
        <v>211</v>
      </c>
      <c r="H312" s="13" t="s">
        <v>960</v>
      </c>
    </row>
    <row r="313" spans="1:8" ht="92.25" x14ac:dyDescent="0.3">
      <c r="A313" s="68" t="s">
        <v>653</v>
      </c>
      <c r="B313" s="14">
        <v>45693</v>
      </c>
      <c r="C313" s="46" t="s">
        <v>961</v>
      </c>
      <c r="D313" s="5" t="s">
        <v>962</v>
      </c>
      <c r="E313" s="9"/>
      <c r="F313" s="6" t="s">
        <v>963</v>
      </c>
      <c r="G313" s="9"/>
      <c r="H313" s="13" t="s">
        <v>964</v>
      </c>
    </row>
    <row r="314" spans="1:8" ht="54" x14ac:dyDescent="0.3">
      <c r="A314" s="68" t="s">
        <v>654</v>
      </c>
      <c r="B314" s="61">
        <v>45760</v>
      </c>
      <c r="C314" s="46" t="s">
        <v>965</v>
      </c>
      <c r="D314" s="5" t="s">
        <v>966</v>
      </c>
      <c r="E314" s="9"/>
      <c r="F314" s="6" t="s">
        <v>967</v>
      </c>
      <c r="G314" s="9"/>
      <c r="H314" s="13" t="s">
        <v>784</v>
      </c>
    </row>
    <row r="315" spans="1:8" ht="67.5" x14ac:dyDescent="0.3">
      <c r="A315" s="68" t="s">
        <v>469</v>
      </c>
      <c r="B315" s="14">
        <v>45691</v>
      </c>
      <c r="C315" s="4" t="s">
        <v>968</v>
      </c>
      <c r="D315" s="5" t="s">
        <v>969</v>
      </c>
      <c r="E315" s="9"/>
      <c r="F315" s="6" t="s">
        <v>970</v>
      </c>
      <c r="G315" s="4" t="s">
        <v>971</v>
      </c>
      <c r="H315" s="13" t="s">
        <v>972</v>
      </c>
    </row>
    <row r="316" spans="1:8" ht="81" x14ac:dyDescent="0.3">
      <c r="A316" s="52"/>
      <c r="B316" s="14">
        <v>45660</v>
      </c>
      <c r="C316" s="4" t="s">
        <v>973</v>
      </c>
      <c r="D316" s="5" t="s">
        <v>974</v>
      </c>
      <c r="E316" s="16"/>
      <c r="F316" s="6" t="s">
        <v>975</v>
      </c>
      <c r="G316" s="4" t="s">
        <v>976</v>
      </c>
      <c r="H316" s="13" t="s">
        <v>977</v>
      </c>
    </row>
    <row r="317" spans="1:8" ht="67.5" x14ac:dyDescent="0.3">
      <c r="A317" s="53"/>
      <c r="B317" s="14">
        <v>45690</v>
      </c>
      <c r="C317" s="46" t="s">
        <v>978</v>
      </c>
      <c r="D317" s="5" t="s">
        <v>979</v>
      </c>
      <c r="E317" s="16"/>
      <c r="F317" s="6" t="s">
        <v>980</v>
      </c>
      <c r="G317" s="16"/>
      <c r="H317" s="13" t="s">
        <v>981</v>
      </c>
    </row>
    <row r="318" spans="1:8" ht="39" x14ac:dyDescent="0.3">
      <c r="A318" s="53"/>
      <c r="B318" s="61">
        <v>45658</v>
      </c>
      <c r="C318" s="4" t="s">
        <v>982</v>
      </c>
      <c r="D318" s="5" t="s">
        <v>983</v>
      </c>
      <c r="E318" s="16"/>
      <c r="F318" s="6" t="s">
        <v>984</v>
      </c>
      <c r="G318" s="16"/>
      <c r="H318" s="13" t="s">
        <v>241</v>
      </c>
    </row>
    <row r="319" spans="1:8" ht="67.5" x14ac:dyDescent="0.3">
      <c r="A319" s="53"/>
      <c r="B319" s="61">
        <v>45666</v>
      </c>
      <c r="C319" s="4" t="s">
        <v>985</v>
      </c>
      <c r="D319" s="5" t="s">
        <v>986</v>
      </c>
      <c r="E319" s="16"/>
      <c r="F319" s="6" t="s">
        <v>987</v>
      </c>
      <c r="G319" s="4" t="s">
        <v>988</v>
      </c>
      <c r="H319" s="13" t="s">
        <v>989</v>
      </c>
    </row>
    <row r="320" spans="1:8" ht="106.5" x14ac:dyDescent="0.3">
      <c r="A320" s="53"/>
      <c r="B320" s="61">
        <v>45665</v>
      </c>
      <c r="C320" s="4" t="s">
        <v>990</v>
      </c>
      <c r="D320" s="5" t="s">
        <v>991</v>
      </c>
      <c r="E320" s="16"/>
      <c r="F320" s="6" t="s">
        <v>992</v>
      </c>
      <c r="G320" s="43" t="s">
        <v>993</v>
      </c>
      <c r="H320" s="13" t="s">
        <v>994</v>
      </c>
    </row>
    <row r="321" spans="1:8" ht="67.5" x14ac:dyDescent="0.3">
      <c r="A321" s="53"/>
      <c r="B321" s="14">
        <v>45720</v>
      </c>
      <c r="C321" s="4" t="s">
        <v>995</v>
      </c>
      <c r="D321" s="5" t="s">
        <v>996</v>
      </c>
      <c r="E321" s="16"/>
      <c r="F321" s="6" t="s">
        <v>997</v>
      </c>
      <c r="G321" s="4" t="s">
        <v>998</v>
      </c>
      <c r="H321" s="13" t="s">
        <v>999</v>
      </c>
    </row>
    <row r="322" spans="1:8" ht="54" x14ac:dyDescent="0.3">
      <c r="A322" s="53"/>
      <c r="B322" s="61">
        <v>45718</v>
      </c>
      <c r="C322" s="4" t="s">
        <v>1000</v>
      </c>
      <c r="D322" s="5" t="s">
        <v>1001</v>
      </c>
      <c r="E322" s="16"/>
      <c r="F322" s="6" t="s">
        <v>1002</v>
      </c>
      <c r="G322" s="4" t="s">
        <v>819</v>
      </c>
      <c r="H322" s="13" t="s">
        <v>820</v>
      </c>
    </row>
    <row r="323" spans="1:8" ht="94.5" x14ac:dyDescent="0.3">
      <c r="A323" s="53"/>
      <c r="B323" s="61">
        <v>45697</v>
      </c>
      <c r="C323" s="4" t="s">
        <v>1003</v>
      </c>
      <c r="D323" s="5" t="e" cm="1" vm="8">
        <f t="array" ref="D323">-_FV( 74.09,"18")</f>
        <v>#VALUE!</v>
      </c>
      <c r="E323" s="9" t="s">
        <v>1004</v>
      </c>
      <c r="F323" s="6" t="s">
        <v>1005</v>
      </c>
      <c r="G323" s="4" t="s">
        <v>1006</v>
      </c>
      <c r="H323" s="13" t="s">
        <v>1007</v>
      </c>
    </row>
    <row r="324" spans="1:8" ht="94.5" x14ac:dyDescent="0.3">
      <c r="A324" s="53"/>
      <c r="B324" s="14">
        <v>45663</v>
      </c>
      <c r="C324" s="4" t="s">
        <v>1008</v>
      </c>
      <c r="D324" s="5" t="s">
        <v>1009</v>
      </c>
      <c r="E324" s="16"/>
      <c r="F324" s="6" t="s">
        <v>1010</v>
      </c>
      <c r="G324" s="4" t="s">
        <v>1011</v>
      </c>
      <c r="H324" s="13" t="s">
        <v>1012</v>
      </c>
    </row>
    <row r="325" spans="1:8" ht="94.5" x14ac:dyDescent="0.3">
      <c r="A325" s="53"/>
      <c r="B325" s="61">
        <v>45665</v>
      </c>
      <c r="C325" s="4" t="s">
        <v>1013</v>
      </c>
      <c r="D325" s="5" t="s">
        <v>1014</v>
      </c>
      <c r="E325" s="16"/>
      <c r="F325" s="6" t="s">
        <v>1015</v>
      </c>
      <c r="G325" s="4" t="s">
        <v>1016</v>
      </c>
      <c r="H325" s="13" t="s">
        <v>1017</v>
      </c>
    </row>
    <row r="326" spans="1:8" ht="67.5" x14ac:dyDescent="0.3">
      <c r="A326" s="53"/>
      <c r="B326" s="94"/>
      <c r="C326" s="4" t="s">
        <v>1018</v>
      </c>
      <c r="D326" s="5" t="e" cm="1" vm="6">
        <f t="array" ref="D326">-_FV( 73.06,"19")</f>
        <v>#VALUE!</v>
      </c>
      <c r="E326" s="16"/>
      <c r="F326" s="6" t="s">
        <v>1019</v>
      </c>
      <c r="G326" s="4" t="s">
        <v>1020</v>
      </c>
      <c r="H326" s="13" t="s">
        <v>1021</v>
      </c>
    </row>
    <row r="327" spans="1:8" ht="81" x14ac:dyDescent="0.3">
      <c r="A327" s="53"/>
      <c r="B327" s="61">
        <v>45718</v>
      </c>
      <c r="C327" s="4" t="s">
        <v>1022</v>
      </c>
      <c r="D327" s="5" t="e" cm="1" vm="21">
        <f t="array" ref="D327">+_FV( 85.03,"01")</f>
        <v>#VALUE!</v>
      </c>
      <c r="E327" s="9" t="s">
        <v>812</v>
      </c>
      <c r="F327" s="6" t="s">
        <v>1023</v>
      </c>
      <c r="G327" s="4" t="s">
        <v>814</v>
      </c>
      <c r="H327" s="13" t="s">
        <v>815</v>
      </c>
    </row>
    <row r="328" spans="1:8" ht="94.5" x14ac:dyDescent="0.3">
      <c r="A328" s="53"/>
      <c r="B328" s="14">
        <v>45691</v>
      </c>
      <c r="C328" s="4" t="s">
        <v>1024</v>
      </c>
      <c r="D328" s="5" t="s">
        <v>1025</v>
      </c>
      <c r="E328" s="16"/>
      <c r="F328" s="6" t="s">
        <v>1026</v>
      </c>
      <c r="G328" s="4" t="s">
        <v>1027</v>
      </c>
      <c r="H328" s="13" t="s">
        <v>1028</v>
      </c>
    </row>
    <row r="329" spans="1:8" ht="54" x14ac:dyDescent="0.3">
      <c r="A329" s="53"/>
      <c r="B329" s="61">
        <v>45666</v>
      </c>
      <c r="C329" s="4" t="s">
        <v>1029</v>
      </c>
      <c r="D329" s="5" t="s">
        <v>1030</v>
      </c>
      <c r="E329" s="16"/>
      <c r="F329" s="6" t="s">
        <v>1031</v>
      </c>
      <c r="G329" s="4" t="s">
        <v>766</v>
      </c>
      <c r="H329" s="13" t="s">
        <v>767</v>
      </c>
    </row>
    <row r="330" spans="1:8" ht="67.5" x14ac:dyDescent="0.3">
      <c r="A330" s="53"/>
      <c r="B330" s="14">
        <v>45696</v>
      </c>
      <c r="C330" s="4" t="s">
        <v>1032</v>
      </c>
      <c r="D330" s="5" t="s">
        <v>1033</v>
      </c>
      <c r="E330" s="9" t="s">
        <v>1034</v>
      </c>
      <c r="F330" s="6" t="s">
        <v>1035</v>
      </c>
      <c r="G330" s="4" t="s">
        <v>1036</v>
      </c>
      <c r="H330" s="13" t="s">
        <v>1037</v>
      </c>
    </row>
    <row r="331" spans="1:8" ht="81" x14ac:dyDescent="0.3">
      <c r="A331" s="53"/>
      <c r="B331" s="61">
        <v>45718</v>
      </c>
      <c r="C331" s="4" t="s">
        <v>1038</v>
      </c>
      <c r="D331" s="5" t="s">
        <v>1039</v>
      </c>
      <c r="E331" s="16"/>
      <c r="F331" s="6" t="s">
        <v>1040</v>
      </c>
      <c r="G331" s="4" t="s">
        <v>824</v>
      </c>
      <c r="H331" s="13" t="s">
        <v>1041</v>
      </c>
    </row>
    <row r="332" spans="1:8" ht="54" x14ac:dyDescent="0.3">
      <c r="A332" s="53"/>
      <c r="B332" s="14">
        <v>45660</v>
      </c>
      <c r="C332" s="4" t="s">
        <v>1042</v>
      </c>
      <c r="D332" s="5" t="s">
        <v>1043</v>
      </c>
      <c r="E332" s="9" t="s">
        <v>1044</v>
      </c>
      <c r="F332" s="6" t="s">
        <v>1045</v>
      </c>
      <c r="G332" s="4" t="s">
        <v>1046</v>
      </c>
      <c r="H332" s="13" t="s">
        <v>1047</v>
      </c>
    </row>
    <row r="333" spans="1:8" ht="40.5" x14ac:dyDescent="0.3">
      <c r="A333" s="53"/>
      <c r="B333" s="61">
        <v>45760</v>
      </c>
      <c r="C333" s="46" t="s">
        <v>1048</v>
      </c>
      <c r="D333" s="5" t="s">
        <v>1049</v>
      </c>
      <c r="E333" s="16"/>
      <c r="F333" s="6" t="s">
        <v>1050</v>
      </c>
      <c r="G333" s="4" t="s">
        <v>717</v>
      </c>
      <c r="H333" s="13" t="s">
        <v>1051</v>
      </c>
    </row>
    <row r="334" spans="1:8" ht="66" x14ac:dyDescent="0.3">
      <c r="A334" s="53"/>
      <c r="B334" s="14">
        <v>45659</v>
      </c>
      <c r="C334" s="4" t="s">
        <v>1052</v>
      </c>
      <c r="D334" s="5" t="s">
        <v>1053</v>
      </c>
      <c r="E334" s="44"/>
      <c r="F334" s="6" t="s">
        <v>1054</v>
      </c>
      <c r="G334" s="4" t="s">
        <v>231</v>
      </c>
      <c r="H334" s="13" t="s">
        <v>232</v>
      </c>
    </row>
    <row r="335" spans="1:8" ht="81" x14ac:dyDescent="0.3">
      <c r="A335" s="53"/>
      <c r="B335" s="14">
        <v>45720</v>
      </c>
      <c r="C335" s="4" t="s">
        <v>1055</v>
      </c>
      <c r="D335" s="5" t="e" cm="1" vm="6">
        <f t="array" ref="D335">-_FV( 58.08,"19")</f>
        <v>#VALUE!</v>
      </c>
      <c r="E335" s="9" t="s">
        <v>1056</v>
      </c>
      <c r="F335" s="6" t="s">
        <v>1057</v>
      </c>
      <c r="G335" s="4" t="s">
        <v>1058</v>
      </c>
      <c r="H335" s="13" t="s">
        <v>1059</v>
      </c>
    </row>
    <row r="336" spans="1:8" ht="94.5" x14ac:dyDescent="0.3">
      <c r="A336" s="53"/>
      <c r="B336" s="105"/>
      <c r="C336" s="4" t="s">
        <v>1060</v>
      </c>
      <c r="D336" s="5" t="s">
        <v>1061</v>
      </c>
      <c r="E336" s="44"/>
      <c r="F336" s="6" t="s">
        <v>1062</v>
      </c>
      <c r="G336" s="4" t="s">
        <v>1063</v>
      </c>
      <c r="H336" s="13" t="s">
        <v>1064</v>
      </c>
    </row>
    <row r="337" spans="1:8" ht="81" x14ac:dyDescent="0.3">
      <c r="A337" s="53"/>
      <c r="B337" s="14">
        <v>45692</v>
      </c>
      <c r="C337" s="4" t="s">
        <v>1065</v>
      </c>
      <c r="D337" s="5" t="e" cm="1" vm="31">
        <f t="array" ref="D337">-_FV( 72.03,"16")</f>
        <v>#VALUE!</v>
      </c>
      <c r="E337" s="9" t="s">
        <v>759</v>
      </c>
      <c r="F337" s="6" t="s">
        <v>1066</v>
      </c>
      <c r="G337" s="4" t="s">
        <v>1067</v>
      </c>
      <c r="H337" s="13" t="s">
        <v>1068</v>
      </c>
    </row>
    <row r="338" spans="1:8" ht="81" x14ac:dyDescent="0.3">
      <c r="A338" s="53"/>
      <c r="B338" s="14">
        <v>45694</v>
      </c>
      <c r="C338" s="4" t="s">
        <v>1069</v>
      </c>
      <c r="D338" s="5" t="s">
        <v>1070</v>
      </c>
      <c r="E338" s="105"/>
      <c r="F338" s="6" t="s">
        <v>1071</v>
      </c>
      <c r="G338" s="4" t="s">
        <v>1072</v>
      </c>
      <c r="H338" s="13" t="s">
        <v>1073</v>
      </c>
    </row>
    <row r="339" spans="1:8" ht="37.5" customHeight="1" x14ac:dyDescent="0.3">
      <c r="A339" s="53"/>
      <c r="B339" s="14">
        <v>45755</v>
      </c>
      <c r="C339" s="106" t="s">
        <v>1074</v>
      </c>
      <c r="D339" s="76" t="s">
        <v>1075</v>
      </c>
      <c r="E339" s="108"/>
      <c r="F339" s="26" t="s">
        <v>1076</v>
      </c>
      <c r="G339" s="108"/>
      <c r="H339" s="32" t="s">
        <v>752</v>
      </c>
    </row>
    <row r="340" spans="1:8" x14ac:dyDescent="0.3">
      <c r="A340" s="53"/>
      <c r="B340" s="14">
        <v>45760</v>
      </c>
      <c r="C340" s="107"/>
      <c r="D340" s="77"/>
      <c r="E340" s="109"/>
      <c r="F340" s="27"/>
      <c r="G340" s="109"/>
      <c r="H340" s="33"/>
    </row>
    <row r="341" spans="1:8" ht="108.75" thickBot="1" x14ac:dyDescent="0.35">
      <c r="A341" s="54"/>
      <c r="B341" s="55">
        <v>45659</v>
      </c>
      <c r="C341" s="19" t="s">
        <v>1077</v>
      </c>
      <c r="D341" s="20" t="e" cm="1" vm="23">
        <f t="array" ref="D341">-_FV( 81.07,"23")</f>
        <v>#VALUE!</v>
      </c>
      <c r="E341" s="72"/>
      <c r="F341" s="56" t="s">
        <v>1078</v>
      </c>
      <c r="G341" s="19" t="s">
        <v>1079</v>
      </c>
      <c r="H341" s="23" t="s">
        <v>1080</v>
      </c>
    </row>
    <row r="342" spans="1:8" ht="17.25" thickTop="1" x14ac:dyDescent="0.3"/>
    <row r="345" spans="1:8" ht="41.25" thickBot="1" x14ac:dyDescent="0.35">
      <c r="A345" s="59" t="s">
        <v>1081</v>
      </c>
    </row>
    <row r="346" spans="1:8" ht="29.25" thickTop="1" x14ac:dyDescent="0.3">
      <c r="A346" s="1" t="s">
        <v>0</v>
      </c>
      <c r="B346" s="2" t="s">
        <v>1</v>
      </c>
      <c r="C346" s="2" t="s">
        <v>2</v>
      </c>
      <c r="D346" s="2" t="s">
        <v>3</v>
      </c>
      <c r="E346" s="2" t="s">
        <v>4</v>
      </c>
      <c r="F346" s="2" t="s">
        <v>5</v>
      </c>
      <c r="G346" s="2" t="s">
        <v>6</v>
      </c>
      <c r="H346" s="3" t="s">
        <v>7</v>
      </c>
    </row>
    <row r="347" spans="1:8" ht="66" x14ac:dyDescent="0.3">
      <c r="A347" s="15" t="s">
        <v>652</v>
      </c>
      <c r="B347" s="14">
        <v>45658</v>
      </c>
      <c r="C347" s="4" t="s">
        <v>1082</v>
      </c>
      <c r="D347" s="5" t="e" cm="1" vm="15">
        <f t="array" ref="D347">+_FV( 58.08,"09")</f>
        <v>#VALUE!</v>
      </c>
      <c r="E347" s="9" t="s">
        <v>1083</v>
      </c>
      <c r="F347" s="6" t="s">
        <v>1084</v>
      </c>
      <c r="G347" s="4" t="s">
        <v>1085</v>
      </c>
      <c r="H347" s="13" t="s">
        <v>1086</v>
      </c>
    </row>
    <row r="348" spans="1:8" ht="81" x14ac:dyDescent="0.3">
      <c r="A348" s="68" t="s">
        <v>653</v>
      </c>
      <c r="B348" s="14">
        <v>45664</v>
      </c>
      <c r="C348" s="4" t="s">
        <v>1087</v>
      </c>
      <c r="D348" s="5" t="e" cm="1" vm="28">
        <f t="array" ref="D348">+_FV( 58.06,"30")</f>
        <v>#VALUE!</v>
      </c>
      <c r="E348" s="9" t="s">
        <v>1088</v>
      </c>
      <c r="F348" s="6" t="s">
        <v>1089</v>
      </c>
      <c r="G348" s="4" t="s">
        <v>1090</v>
      </c>
      <c r="H348" s="13" t="s">
        <v>1091</v>
      </c>
    </row>
    <row r="349" spans="1:8" ht="67.5" x14ac:dyDescent="0.3">
      <c r="A349" s="68" t="s">
        <v>654</v>
      </c>
      <c r="B349" s="61">
        <v>45718</v>
      </c>
      <c r="C349" s="4" t="s">
        <v>1092</v>
      </c>
      <c r="D349" s="5" t="s">
        <v>1093</v>
      </c>
      <c r="E349" s="44"/>
      <c r="F349" s="6" t="s">
        <v>1094</v>
      </c>
      <c r="G349" s="4" t="s">
        <v>200</v>
      </c>
      <c r="H349" s="13" t="s">
        <v>201</v>
      </c>
    </row>
    <row r="350" spans="1:8" ht="94.5" x14ac:dyDescent="0.3">
      <c r="A350" s="68" t="s">
        <v>469</v>
      </c>
      <c r="B350" s="61">
        <v>45665</v>
      </c>
      <c r="C350" s="4" t="s">
        <v>1095</v>
      </c>
      <c r="D350" s="5" t="e" cm="1" vm="20">
        <f t="array" ref="D350">-_FV( 83.03,"14")</f>
        <v>#VALUE!</v>
      </c>
      <c r="E350" s="44"/>
      <c r="F350" s="6" t="s">
        <v>1096</v>
      </c>
      <c r="G350" s="4" t="s">
        <v>1097</v>
      </c>
      <c r="H350" s="13" t="s">
        <v>1098</v>
      </c>
    </row>
    <row r="351" spans="1:8" x14ac:dyDescent="0.3">
      <c r="A351" s="53"/>
      <c r="B351" s="6"/>
      <c r="C351" s="9"/>
      <c r="D351" s="5"/>
      <c r="E351" s="9"/>
      <c r="F351" s="6"/>
      <c r="G351" s="9"/>
      <c r="H351" s="11"/>
    </row>
    <row r="352" spans="1:8" x14ac:dyDescent="0.3">
      <c r="A352" s="53"/>
      <c r="B352" s="6"/>
      <c r="C352" s="9"/>
      <c r="D352" s="5"/>
      <c r="E352" s="105"/>
      <c r="F352" s="6"/>
      <c r="G352" s="9"/>
      <c r="H352" s="11"/>
    </row>
    <row r="353" spans="1:8" x14ac:dyDescent="0.3">
      <c r="A353" s="53"/>
      <c r="B353" s="110"/>
      <c r="C353" s="114"/>
      <c r="D353" s="76"/>
      <c r="E353" s="116"/>
      <c r="F353" s="26"/>
      <c r="G353" s="78"/>
      <c r="H353" s="84"/>
    </row>
    <row r="354" spans="1:8" x14ac:dyDescent="0.3">
      <c r="A354" s="53"/>
      <c r="B354" s="110"/>
      <c r="C354" s="115"/>
      <c r="D354" s="77"/>
      <c r="E354" s="117"/>
      <c r="F354" s="27"/>
      <c r="G354" s="79"/>
      <c r="H354" s="85"/>
    </row>
    <row r="355" spans="1:8" x14ac:dyDescent="0.3">
      <c r="A355" s="53"/>
      <c r="B355" s="6"/>
      <c r="C355" s="9"/>
      <c r="D355" s="5"/>
      <c r="E355" s="44"/>
      <c r="F355" s="6"/>
      <c r="G355" s="9"/>
      <c r="H355" s="11"/>
    </row>
    <row r="356" spans="1:8" x14ac:dyDescent="0.3">
      <c r="A356" s="53"/>
      <c r="B356" s="6"/>
      <c r="C356" s="9"/>
      <c r="D356" s="5"/>
      <c r="E356" s="9"/>
      <c r="F356" s="6"/>
      <c r="G356" s="9"/>
      <c r="H356" s="11"/>
    </row>
    <row r="357" spans="1:8" x14ac:dyDescent="0.3">
      <c r="A357" s="53"/>
      <c r="B357" s="6"/>
      <c r="C357" s="9"/>
      <c r="D357" s="5"/>
      <c r="E357" s="9"/>
      <c r="F357" s="6"/>
      <c r="G357" s="9"/>
      <c r="H357" s="11"/>
    </row>
    <row r="358" spans="1:8" x14ac:dyDescent="0.3">
      <c r="A358" s="53"/>
      <c r="B358" s="49"/>
      <c r="C358" s="9"/>
      <c r="D358" s="5"/>
      <c r="E358" s="44"/>
      <c r="F358" s="6"/>
      <c r="G358" s="9"/>
      <c r="H358" s="11"/>
    </row>
    <row r="359" spans="1:8" x14ac:dyDescent="0.3">
      <c r="A359" s="53"/>
      <c r="B359" s="49"/>
      <c r="C359" s="9"/>
      <c r="D359" s="5"/>
      <c r="E359" s="44"/>
      <c r="F359" s="6"/>
      <c r="G359" s="9"/>
      <c r="H359" s="11"/>
    </row>
    <row r="360" spans="1:8" x14ac:dyDescent="0.3">
      <c r="A360" s="53"/>
      <c r="B360" s="8"/>
      <c r="C360" s="10"/>
      <c r="D360" s="5"/>
      <c r="E360" s="44"/>
      <c r="F360" s="6"/>
      <c r="G360" s="44"/>
      <c r="H360" s="11"/>
    </row>
    <row r="361" spans="1:8" x14ac:dyDescent="0.3">
      <c r="A361" s="53"/>
      <c r="B361" s="6"/>
      <c r="C361" s="9"/>
      <c r="D361" s="5"/>
      <c r="E361" s="9"/>
      <c r="F361" s="6"/>
      <c r="G361" s="9"/>
      <c r="H361" s="11"/>
    </row>
    <row r="362" spans="1:8" x14ac:dyDescent="0.3">
      <c r="A362" s="53"/>
      <c r="B362" s="6"/>
      <c r="C362" s="9"/>
      <c r="D362" s="5"/>
      <c r="E362" s="9"/>
      <c r="F362" s="6"/>
      <c r="G362" s="9"/>
      <c r="H362" s="11"/>
    </row>
    <row r="363" spans="1:8" x14ac:dyDescent="0.3">
      <c r="A363" s="53"/>
      <c r="B363" s="97"/>
      <c r="C363" s="98"/>
      <c r="D363" s="5"/>
      <c r="E363" s="16"/>
      <c r="F363" s="6"/>
      <c r="G363" s="9"/>
      <c r="H363" s="11"/>
    </row>
    <row r="364" spans="1:8" x14ac:dyDescent="0.3">
      <c r="A364" s="53"/>
      <c r="B364" s="97"/>
      <c r="C364" s="111"/>
      <c r="D364" s="5"/>
      <c r="E364" s="44"/>
      <c r="F364" s="6"/>
      <c r="G364" s="9"/>
      <c r="H364" s="11"/>
    </row>
    <row r="365" spans="1:8" x14ac:dyDescent="0.3">
      <c r="A365" s="53"/>
      <c r="B365" s="94"/>
      <c r="C365" s="112"/>
      <c r="D365" s="5"/>
      <c r="E365" s="9"/>
      <c r="F365" s="6"/>
      <c r="G365" s="9"/>
      <c r="H365" s="11"/>
    </row>
    <row r="366" spans="1:8" x14ac:dyDescent="0.3">
      <c r="A366" s="53"/>
      <c r="B366" s="97"/>
      <c r="C366" s="98"/>
      <c r="D366" s="5"/>
      <c r="E366" s="16"/>
      <c r="F366" s="6"/>
      <c r="G366" s="113"/>
      <c r="H366" s="11"/>
    </row>
    <row r="367" spans="1:8" x14ac:dyDescent="0.3">
      <c r="A367" s="53"/>
      <c r="B367" s="97"/>
      <c r="C367" s="98"/>
      <c r="D367" s="5"/>
      <c r="E367" s="9"/>
      <c r="F367" s="6"/>
      <c r="G367" s="9"/>
      <c r="H367" s="11"/>
    </row>
    <row r="368" spans="1:8" x14ac:dyDescent="0.3">
      <c r="A368" s="53"/>
      <c r="B368" s="6"/>
      <c r="C368" s="111"/>
      <c r="D368" s="5"/>
      <c r="E368" s="16"/>
      <c r="F368" s="6"/>
      <c r="G368" s="9"/>
      <c r="H368" s="11"/>
    </row>
    <row r="369" spans="1:8" x14ac:dyDescent="0.3">
      <c r="A369" s="53"/>
      <c r="B369" s="97"/>
      <c r="C369" s="98"/>
      <c r="D369" s="5"/>
      <c r="E369" s="16"/>
      <c r="F369" s="6"/>
      <c r="G369" s="9"/>
      <c r="H369" s="11"/>
    </row>
    <row r="370" spans="1:8" x14ac:dyDescent="0.3">
      <c r="A370" s="53"/>
      <c r="B370" s="97"/>
      <c r="C370" s="98"/>
      <c r="D370" s="5"/>
      <c r="E370" s="16"/>
      <c r="F370" s="6"/>
      <c r="G370" s="16"/>
      <c r="H370" s="11"/>
    </row>
    <row r="371" spans="1:8" x14ac:dyDescent="0.3">
      <c r="A371" s="53"/>
      <c r="B371" s="97"/>
      <c r="C371" s="98"/>
      <c r="D371" s="5"/>
      <c r="E371" s="16"/>
      <c r="F371" s="6"/>
      <c r="G371" s="16"/>
      <c r="H371" s="11"/>
    </row>
    <row r="372" spans="1:8" x14ac:dyDescent="0.3">
      <c r="A372" s="53"/>
      <c r="B372" s="6"/>
      <c r="C372" s="9"/>
      <c r="D372" s="5"/>
      <c r="E372" s="9"/>
      <c r="F372" s="6"/>
      <c r="G372" s="9"/>
      <c r="H372" s="11"/>
    </row>
    <row r="373" spans="1:8" x14ac:dyDescent="0.3">
      <c r="A373" s="53"/>
      <c r="B373" s="6"/>
      <c r="C373" s="9"/>
      <c r="D373" s="5"/>
      <c r="E373" s="9"/>
      <c r="F373" s="6"/>
      <c r="G373" s="9"/>
      <c r="H373" s="11"/>
    </row>
    <row r="374" spans="1:8" ht="17.25" thickBot="1" x14ac:dyDescent="0.35">
      <c r="A374" s="54"/>
      <c r="B374" s="56"/>
      <c r="C374" s="21"/>
      <c r="D374" s="20"/>
      <c r="E374" s="21"/>
      <c r="F374" s="56"/>
      <c r="G374" s="21"/>
      <c r="H374" s="73"/>
    </row>
    <row r="375" spans="1:8" ht="17.25" thickTop="1" x14ac:dyDescent="0.3"/>
    <row r="379" spans="1:8" ht="40.5" thickBot="1" x14ac:dyDescent="0.35">
      <c r="A379" s="59" t="s">
        <v>1099</v>
      </c>
    </row>
    <row r="380" spans="1:8" ht="29.25" thickTop="1" x14ac:dyDescent="0.3">
      <c r="A380" s="1" t="s">
        <v>0</v>
      </c>
      <c r="B380" s="2" t="s">
        <v>1</v>
      </c>
      <c r="C380" s="2" t="s">
        <v>2</v>
      </c>
      <c r="D380" s="2" t="s">
        <v>3</v>
      </c>
      <c r="E380" s="2" t="s">
        <v>4</v>
      </c>
      <c r="F380" s="2" t="s">
        <v>5</v>
      </c>
      <c r="G380" s="2" t="s">
        <v>6</v>
      </c>
      <c r="H380" s="3" t="s">
        <v>7</v>
      </c>
    </row>
    <row r="381" spans="1:8" ht="81" x14ac:dyDescent="0.3">
      <c r="A381" s="15" t="s">
        <v>559</v>
      </c>
      <c r="B381" s="61">
        <v>45751</v>
      </c>
      <c r="C381" s="46" t="s">
        <v>1100</v>
      </c>
      <c r="D381" s="48" t="e" cm="1" vm="7">
        <f t="array" ref="D381">-_FV( 54.1,"08")</f>
        <v>#VALUE!</v>
      </c>
      <c r="E381" s="48" t="s">
        <v>1088</v>
      </c>
      <c r="F381" s="49" t="s">
        <v>1101</v>
      </c>
      <c r="G381" s="46" t="s">
        <v>1090</v>
      </c>
      <c r="H381" s="50" t="s">
        <v>1102</v>
      </c>
    </row>
    <row r="382" spans="1:8" ht="81" x14ac:dyDescent="0.3">
      <c r="A382" s="68" t="s">
        <v>560</v>
      </c>
      <c r="B382" s="14">
        <v>45749</v>
      </c>
      <c r="C382" s="4" t="s">
        <v>1103</v>
      </c>
      <c r="D382" s="5" t="e" cm="1" vm="9">
        <f t="array" ref="D382">-_FV( 47.08,"26")</f>
        <v>#VALUE!</v>
      </c>
      <c r="E382" s="9" t="s">
        <v>1104</v>
      </c>
      <c r="F382" s="6" t="s">
        <v>1105</v>
      </c>
      <c r="G382" s="4" t="s">
        <v>1106</v>
      </c>
      <c r="H382" s="13" t="s">
        <v>1107</v>
      </c>
    </row>
    <row r="383" spans="1:8" ht="81" x14ac:dyDescent="0.3">
      <c r="A383" s="68" t="s">
        <v>654</v>
      </c>
      <c r="B383" s="61">
        <v>45751</v>
      </c>
      <c r="C383" s="46" t="s">
        <v>1108</v>
      </c>
      <c r="D383" s="48" t="e" cm="1" vm="5">
        <f t="array" ref="D383">-_FV( 55.05,"05")</f>
        <v>#VALUE!</v>
      </c>
      <c r="E383" s="48" t="s">
        <v>537</v>
      </c>
      <c r="F383" s="49" t="s">
        <v>1109</v>
      </c>
      <c r="G383" s="46" t="s">
        <v>1110</v>
      </c>
      <c r="H383" s="50" t="s">
        <v>1111</v>
      </c>
    </row>
    <row r="384" spans="1:8" ht="67.5" x14ac:dyDescent="0.3">
      <c r="A384" s="68" t="s">
        <v>469</v>
      </c>
      <c r="B384" s="6" t="s">
        <v>1112</v>
      </c>
      <c r="C384" s="46" t="s">
        <v>1113</v>
      </c>
      <c r="D384" s="5" t="e" cm="1" vm="14">
        <f t="array" ref="D384">-_FV( 50.1,"06")</f>
        <v>#VALUE!</v>
      </c>
      <c r="E384" s="9" t="s">
        <v>549</v>
      </c>
      <c r="F384" s="6" t="s">
        <v>1114</v>
      </c>
      <c r="G384" s="4" t="s">
        <v>1115</v>
      </c>
      <c r="H384" s="13" t="s">
        <v>1116</v>
      </c>
    </row>
    <row r="385" spans="1:8" ht="81" x14ac:dyDescent="0.3">
      <c r="A385" s="53"/>
      <c r="B385" s="14">
        <v>45748</v>
      </c>
      <c r="C385" s="4" t="s">
        <v>1117</v>
      </c>
      <c r="D385" s="5" t="e" cm="1" vm="7">
        <f t="array" ref="D385">+_FV( 42.01,"08")</f>
        <v>#VALUE!</v>
      </c>
      <c r="E385" s="9" t="s">
        <v>497</v>
      </c>
      <c r="F385" s="6" t="s">
        <v>1118</v>
      </c>
      <c r="G385" s="4" t="s">
        <v>1119</v>
      </c>
      <c r="H385" s="13" t="s">
        <v>500</v>
      </c>
    </row>
    <row r="386" spans="1:8" ht="25.5" x14ac:dyDescent="0.3">
      <c r="A386" s="53"/>
      <c r="B386" s="14">
        <v>45752</v>
      </c>
      <c r="C386" s="46" t="s">
        <v>1120</v>
      </c>
      <c r="D386" s="48" t="e" cm="1" vm="16">
        <f t="array" ref="D386">-_FV( 55.07,"25")</f>
        <v>#VALUE!</v>
      </c>
      <c r="E386" s="48"/>
      <c r="F386" s="49" t="s">
        <v>1121</v>
      </c>
      <c r="G386" s="48"/>
      <c r="H386" s="50" t="s">
        <v>1122</v>
      </c>
    </row>
    <row r="387" spans="1:8" ht="66" x14ac:dyDescent="0.3">
      <c r="A387" s="53"/>
      <c r="B387" s="61">
        <v>45751</v>
      </c>
      <c r="C387" s="46" t="s">
        <v>1123</v>
      </c>
      <c r="D387" s="9" t="e" cm="1" vm="1">
        <f t="array" ref="D387">-_FV( 55.09,"11")</f>
        <v>#VALUE!</v>
      </c>
      <c r="E387" s="9" t="s">
        <v>1083</v>
      </c>
      <c r="F387" s="6" t="s">
        <v>1124</v>
      </c>
      <c r="G387" s="4" t="s">
        <v>1085</v>
      </c>
      <c r="H387" s="13" t="s">
        <v>1086</v>
      </c>
    </row>
    <row r="388" spans="1:8" ht="54" x14ac:dyDescent="0.3">
      <c r="A388" s="53"/>
      <c r="B388" s="14">
        <v>45750</v>
      </c>
      <c r="C388" s="4" t="s">
        <v>1125</v>
      </c>
      <c r="D388" s="5" t="e" cm="1" vm="20">
        <f t="array" ref="D388">-_FV( 49.01,"14")</f>
        <v>#VALUE!</v>
      </c>
      <c r="E388" s="9" t="s">
        <v>1044</v>
      </c>
      <c r="F388" s="6" t="s">
        <v>1126</v>
      </c>
      <c r="G388" s="4" t="s">
        <v>1127</v>
      </c>
      <c r="H388" s="13" t="s">
        <v>1047</v>
      </c>
    </row>
    <row r="389" spans="1:8" ht="94.5" x14ac:dyDescent="0.3">
      <c r="A389" s="53"/>
      <c r="B389" s="14">
        <v>45748</v>
      </c>
      <c r="C389" s="4" t="s">
        <v>1128</v>
      </c>
      <c r="D389" s="5" t="e" cm="1" vm="2">
        <f t="array" ref="D389">-_FV( 41.07,"27")</f>
        <v>#VALUE!</v>
      </c>
      <c r="E389" s="9" t="s">
        <v>488</v>
      </c>
      <c r="F389" s="6" t="s">
        <v>1129</v>
      </c>
      <c r="G389" s="4" t="s">
        <v>1130</v>
      </c>
      <c r="H389" s="13" t="s">
        <v>491</v>
      </c>
    </row>
    <row r="390" spans="1:8" ht="94.5" x14ac:dyDescent="0.3">
      <c r="A390" s="53"/>
      <c r="B390" s="61">
        <v>45752</v>
      </c>
      <c r="C390" s="4" t="s">
        <v>1131</v>
      </c>
      <c r="D390" s="5" t="e" cm="1" vm="8">
        <f t="array" ref="D390">-_FV( 50.07,"18")</f>
        <v>#VALUE!</v>
      </c>
      <c r="E390" s="44"/>
      <c r="F390" s="6" t="s">
        <v>1132</v>
      </c>
      <c r="G390" s="44"/>
      <c r="H390" s="13" t="s">
        <v>1133</v>
      </c>
    </row>
    <row r="391" spans="1:8" ht="54" x14ac:dyDescent="0.3">
      <c r="A391" s="53"/>
      <c r="B391" s="14">
        <v>45748</v>
      </c>
      <c r="C391" s="4" t="s">
        <v>1134</v>
      </c>
      <c r="D391" s="5" t="e" cm="1" vm="6">
        <f t="array" ref="D391">-_FV( 44.07,"19")</f>
        <v>#VALUE!</v>
      </c>
      <c r="E391" s="44"/>
      <c r="F391" s="6" t="s">
        <v>1135</v>
      </c>
      <c r="G391" s="4" t="s">
        <v>1136</v>
      </c>
      <c r="H391" s="13" t="s">
        <v>1137</v>
      </c>
    </row>
    <row r="392" spans="1:8" ht="81" x14ac:dyDescent="0.3">
      <c r="A392" s="53"/>
      <c r="B392" s="14">
        <v>45748</v>
      </c>
      <c r="C392" s="4" t="s">
        <v>1138</v>
      </c>
      <c r="D392" s="5" t="s">
        <v>1139</v>
      </c>
      <c r="E392" s="44"/>
      <c r="F392" s="6" t="s">
        <v>1140</v>
      </c>
      <c r="G392" s="4" t="s">
        <v>778</v>
      </c>
      <c r="H392" s="13" t="s">
        <v>1141</v>
      </c>
    </row>
    <row r="393" spans="1:8" ht="40.5" x14ac:dyDescent="0.3">
      <c r="A393" s="53"/>
      <c r="B393" s="61">
        <v>45748</v>
      </c>
      <c r="C393" s="4" t="s">
        <v>1142</v>
      </c>
      <c r="D393" s="5" t="e" cm="1" vm="20">
        <f t="array" ref="D393">-_FV( 45.04,"14")</f>
        <v>#VALUE!</v>
      </c>
      <c r="E393" s="9" t="s">
        <v>478</v>
      </c>
      <c r="F393" s="6" t="s">
        <v>1143</v>
      </c>
      <c r="G393" s="4" t="s">
        <v>1144</v>
      </c>
      <c r="H393" s="13" t="s">
        <v>1145</v>
      </c>
    </row>
    <row r="394" spans="1:8" ht="54" x14ac:dyDescent="0.3">
      <c r="A394" s="53"/>
      <c r="B394" s="14">
        <v>45749</v>
      </c>
      <c r="C394" s="4" t="s">
        <v>1146</v>
      </c>
      <c r="D394" s="5" t="e" cm="1" vm="4">
        <f t="array" ref="D394">+_FV( 33.04,"12")</f>
        <v>#VALUE!</v>
      </c>
      <c r="E394" s="9" t="s">
        <v>1147</v>
      </c>
      <c r="F394" s="6" t="s">
        <v>1148</v>
      </c>
      <c r="G394" s="4" t="s">
        <v>1149</v>
      </c>
      <c r="H394" s="13" t="s">
        <v>1150</v>
      </c>
    </row>
    <row r="395" spans="1:8" ht="81" x14ac:dyDescent="0.3">
      <c r="A395" s="53"/>
      <c r="B395" s="14">
        <v>45750</v>
      </c>
      <c r="C395" s="4" t="s">
        <v>1151</v>
      </c>
      <c r="D395" s="5" t="e" cm="1" vm="3">
        <f t="array" ref="D395">-_FV( 47.02,"10")</f>
        <v>#VALUE!</v>
      </c>
      <c r="E395" s="9" t="s">
        <v>529</v>
      </c>
      <c r="F395" s="6" t="s">
        <v>1152</v>
      </c>
      <c r="G395" s="4" t="s">
        <v>531</v>
      </c>
      <c r="H395" s="13" t="s">
        <v>1153</v>
      </c>
    </row>
    <row r="396" spans="1:8" ht="67.5" x14ac:dyDescent="0.3">
      <c r="A396" s="53"/>
      <c r="B396" s="61">
        <v>45751</v>
      </c>
      <c r="C396" s="46" t="s">
        <v>1154</v>
      </c>
      <c r="D396" s="9" t="e" cm="1" vm="3">
        <f t="array" ref="D396">-_FV( 56.01,"10")</f>
        <v>#VALUE!</v>
      </c>
      <c r="E396" s="44"/>
      <c r="F396" s="6" t="s">
        <v>1155</v>
      </c>
      <c r="G396" s="44"/>
      <c r="H396" s="13" t="s">
        <v>1156</v>
      </c>
    </row>
    <row r="397" spans="1:8" ht="81" x14ac:dyDescent="0.3">
      <c r="A397" s="53"/>
      <c r="B397" s="14">
        <v>45750</v>
      </c>
      <c r="C397" s="46" t="s">
        <v>1157</v>
      </c>
      <c r="D397" s="5" t="e" cm="1" vm="13">
        <f t="array" ref="D397">-_FV( 51.1,"24")</f>
        <v>#VALUE!</v>
      </c>
      <c r="E397" s="9" t="s">
        <v>1158</v>
      </c>
      <c r="F397" s="6" t="s">
        <v>1159</v>
      </c>
      <c r="G397" s="4" t="s">
        <v>1160</v>
      </c>
      <c r="H397" s="13" t="s">
        <v>1161</v>
      </c>
    </row>
    <row r="398" spans="1:8" ht="81" x14ac:dyDescent="0.3">
      <c r="A398" s="53"/>
      <c r="B398" s="14">
        <v>45751</v>
      </c>
      <c r="C398" s="46" t="s">
        <v>1162</v>
      </c>
      <c r="D398" s="9" t="e" cm="1" vm="2">
        <f t="array" ref="D398">-_FV( 56.05,"27")</f>
        <v>#VALUE!</v>
      </c>
      <c r="E398" s="9" t="s">
        <v>1163</v>
      </c>
      <c r="F398" s="6" t="s">
        <v>1164</v>
      </c>
      <c r="G398" s="4" t="s">
        <v>1165</v>
      </c>
      <c r="H398" s="13" t="s">
        <v>1166</v>
      </c>
    </row>
    <row r="399" spans="1:8" x14ac:dyDescent="0.3">
      <c r="A399" s="53"/>
      <c r="B399" s="6"/>
      <c r="C399" s="48"/>
      <c r="D399" s="9"/>
      <c r="E399" s="9"/>
      <c r="F399" s="6"/>
      <c r="G399" s="9"/>
      <c r="H399" s="11"/>
    </row>
    <row r="400" spans="1:8" x14ac:dyDescent="0.3">
      <c r="A400" s="53"/>
      <c r="B400" s="8"/>
      <c r="C400" s="10"/>
      <c r="D400" s="9"/>
      <c r="E400" s="9"/>
      <c r="F400" s="6"/>
      <c r="G400" s="9"/>
      <c r="H400" s="11"/>
    </row>
    <row r="401" spans="1:8" x14ac:dyDescent="0.3">
      <c r="A401" s="53"/>
      <c r="B401" s="8"/>
      <c r="C401" s="10"/>
      <c r="D401" s="9"/>
      <c r="E401" s="9"/>
      <c r="F401" s="6"/>
      <c r="G401" s="9"/>
      <c r="H401" s="11"/>
    </row>
    <row r="402" spans="1:8" x14ac:dyDescent="0.3">
      <c r="A402" s="53"/>
      <c r="B402" s="102"/>
      <c r="C402" s="9"/>
      <c r="D402" s="9"/>
      <c r="E402" s="9"/>
      <c r="F402" s="6"/>
      <c r="G402" s="9"/>
      <c r="H402" s="11"/>
    </row>
    <row r="403" spans="1:8" x14ac:dyDescent="0.3">
      <c r="A403" s="53"/>
      <c r="B403" s="102"/>
      <c r="C403" s="9"/>
      <c r="D403" s="9"/>
      <c r="E403" s="9"/>
      <c r="F403" s="6"/>
      <c r="G403" s="9"/>
      <c r="H403" s="11"/>
    </row>
    <row r="404" spans="1:8" x14ac:dyDescent="0.3">
      <c r="A404" s="53"/>
      <c r="B404" s="102"/>
      <c r="C404" s="9"/>
      <c r="D404" s="9"/>
      <c r="E404" s="9"/>
      <c r="F404" s="6"/>
      <c r="G404" s="9"/>
      <c r="H404" s="11"/>
    </row>
    <row r="405" spans="1:8" x14ac:dyDescent="0.3">
      <c r="A405" s="53"/>
      <c r="B405" s="102"/>
      <c r="C405" s="9"/>
      <c r="D405" s="9"/>
      <c r="E405" s="9"/>
      <c r="F405" s="6"/>
      <c r="G405" s="9"/>
      <c r="H405" s="11"/>
    </row>
    <row r="406" spans="1:8" ht="17.25" thickBot="1" x14ac:dyDescent="0.35">
      <c r="A406" s="54"/>
      <c r="B406" s="118"/>
      <c r="C406" s="21"/>
      <c r="D406" s="21"/>
      <c r="E406" s="21"/>
      <c r="F406" s="56"/>
      <c r="G406" s="21"/>
      <c r="H406" s="73"/>
    </row>
    <row r="407" spans="1:8" ht="17.25" thickTop="1" x14ac:dyDescent="0.3"/>
    <row r="412" spans="1:8" ht="40.5" thickBot="1" x14ac:dyDescent="0.35">
      <c r="A412" s="59" t="s">
        <v>1167</v>
      </c>
    </row>
    <row r="413" spans="1:8" ht="29.25" thickTop="1" x14ac:dyDescent="0.3">
      <c r="A413" s="1" t="s">
        <v>0</v>
      </c>
      <c r="B413" s="2" t="s">
        <v>1</v>
      </c>
      <c r="C413" s="2" t="s">
        <v>2</v>
      </c>
      <c r="D413" s="2" t="s">
        <v>3</v>
      </c>
      <c r="E413" s="2" t="s">
        <v>4</v>
      </c>
      <c r="F413" s="2" t="s">
        <v>5</v>
      </c>
      <c r="G413" s="2" t="s">
        <v>6</v>
      </c>
      <c r="H413" s="3" t="s">
        <v>7</v>
      </c>
    </row>
    <row r="414" spans="1:8" ht="67.5" x14ac:dyDescent="0.3">
      <c r="A414" s="15" t="s">
        <v>559</v>
      </c>
      <c r="B414" s="14">
        <v>45721</v>
      </c>
      <c r="C414" s="4" t="s">
        <v>1168</v>
      </c>
      <c r="D414" s="5" t="s">
        <v>1169</v>
      </c>
      <c r="E414" s="9"/>
      <c r="F414" s="6" t="s">
        <v>1170</v>
      </c>
      <c r="G414" s="4" t="s">
        <v>1171</v>
      </c>
      <c r="H414" s="13" t="s">
        <v>1172</v>
      </c>
    </row>
    <row r="415" spans="1:8" ht="93" x14ac:dyDescent="0.3">
      <c r="A415" s="68" t="s">
        <v>560</v>
      </c>
      <c r="B415" s="14">
        <v>45721</v>
      </c>
      <c r="C415" s="4" t="s">
        <v>1173</v>
      </c>
      <c r="D415" s="5" t="s">
        <v>1174</v>
      </c>
      <c r="E415" s="9" t="s">
        <v>1175</v>
      </c>
      <c r="F415" s="6" t="s">
        <v>1176</v>
      </c>
      <c r="G415" s="4" t="s">
        <v>1177</v>
      </c>
      <c r="H415" s="13" t="s">
        <v>1178</v>
      </c>
    </row>
    <row r="416" spans="1:8" ht="67.5" x14ac:dyDescent="0.3">
      <c r="A416" s="68" t="s">
        <v>654</v>
      </c>
      <c r="B416" s="6"/>
      <c r="C416" s="4" t="s">
        <v>1179</v>
      </c>
      <c r="D416" s="5" t="e" cm="1" vm="3">
        <f t="array" ref="D416">-_FV( 53.1,"10")</f>
        <v>#VALUE!</v>
      </c>
      <c r="E416" s="9" t="s">
        <v>1180</v>
      </c>
      <c r="F416" s="6" t="s">
        <v>1181</v>
      </c>
      <c r="G416" s="4" t="s">
        <v>1182</v>
      </c>
      <c r="H416" s="13" t="s">
        <v>1183</v>
      </c>
    </row>
    <row r="417" spans="1:8" ht="67.5" x14ac:dyDescent="0.3">
      <c r="A417" s="68" t="s">
        <v>469</v>
      </c>
      <c r="B417" s="6"/>
      <c r="C417" s="4" t="s">
        <v>1184</v>
      </c>
      <c r="D417" s="5" t="e" cm="1" vm="26">
        <f t="array" ref="D417">-_FV( 44.11,"13")</f>
        <v>#VALUE!</v>
      </c>
      <c r="E417" s="9" t="s">
        <v>1185</v>
      </c>
      <c r="F417" s="6" t="s">
        <v>1186</v>
      </c>
      <c r="G417" s="4" t="s">
        <v>1187</v>
      </c>
      <c r="H417" s="13" t="s">
        <v>1188</v>
      </c>
    </row>
    <row r="418" spans="1:8" ht="40.5" x14ac:dyDescent="0.3">
      <c r="A418" s="53"/>
      <c r="B418" s="6"/>
      <c r="C418" s="4" t="s">
        <v>1189</v>
      </c>
      <c r="D418" s="5" t="e" cm="1" vm="28">
        <f t="array" ref="D418">-_FV( 47.11,"30")</f>
        <v>#VALUE!</v>
      </c>
      <c r="E418" s="9"/>
      <c r="F418" s="6" t="s">
        <v>1190</v>
      </c>
      <c r="G418" s="9"/>
      <c r="H418" s="13" t="s">
        <v>1191</v>
      </c>
    </row>
    <row r="419" spans="1:8" ht="81" x14ac:dyDescent="0.3">
      <c r="A419" s="53"/>
      <c r="B419" s="14">
        <v>45722</v>
      </c>
      <c r="C419" s="4" t="s">
        <v>1192</v>
      </c>
      <c r="D419" s="5" t="e" cm="1" vm="16">
        <f t="array" ref="D419">-_FV( 41.04,"25")</f>
        <v>#VALUE!</v>
      </c>
      <c r="E419" s="9" t="s">
        <v>1193</v>
      </c>
      <c r="F419" s="6" t="s">
        <v>1194</v>
      </c>
      <c r="G419" s="4" t="s">
        <v>778</v>
      </c>
      <c r="H419" s="13" t="s">
        <v>1141</v>
      </c>
    </row>
    <row r="420" spans="1:8" ht="54" x14ac:dyDescent="0.3">
      <c r="A420" s="53"/>
      <c r="B420" s="6"/>
      <c r="C420" s="4" t="s">
        <v>1195</v>
      </c>
      <c r="D420" s="5" t="s">
        <v>1196</v>
      </c>
      <c r="E420" s="9"/>
      <c r="F420" s="6" t="s">
        <v>1197</v>
      </c>
      <c r="G420" s="9"/>
      <c r="H420" s="13" t="s">
        <v>1198</v>
      </c>
    </row>
    <row r="421" spans="1:8" ht="40.5" x14ac:dyDescent="0.3">
      <c r="A421" s="53"/>
      <c r="B421" s="6"/>
      <c r="C421" s="4" t="s">
        <v>1199</v>
      </c>
      <c r="D421" s="5" t="e" cm="1" vm="12">
        <f t="array" ref="D421">-_FV( 24.05,"02")</f>
        <v>#VALUE!</v>
      </c>
      <c r="E421" s="9" t="s">
        <v>1200</v>
      </c>
      <c r="F421" s="6"/>
      <c r="G421" s="4" t="s">
        <v>1201</v>
      </c>
      <c r="H421" s="13" t="s">
        <v>1202</v>
      </c>
    </row>
    <row r="422" spans="1:8" ht="81" x14ac:dyDescent="0.3">
      <c r="A422" s="53"/>
      <c r="B422" s="14">
        <v>45717</v>
      </c>
      <c r="C422" s="4" t="s">
        <v>1203</v>
      </c>
      <c r="D422" s="9" t="e" cm="1" vm="14">
        <f t="array" ref="D422">-_FV( 52.07,"06")</f>
        <v>#VALUE!</v>
      </c>
      <c r="E422" s="9"/>
      <c r="F422" s="6" t="s">
        <v>1204</v>
      </c>
      <c r="G422" s="4" t="s">
        <v>1205</v>
      </c>
      <c r="H422" s="13" t="s">
        <v>1206</v>
      </c>
    </row>
    <row r="423" spans="1:8" ht="81" x14ac:dyDescent="0.3">
      <c r="A423" s="53"/>
      <c r="B423" s="14">
        <v>45661</v>
      </c>
      <c r="C423" s="46" t="s">
        <v>1207</v>
      </c>
      <c r="D423" s="5" t="e" cm="1" vm="20">
        <f t="array" ref="D423">-_FV( 56.04,"14")</f>
        <v>#VALUE!</v>
      </c>
      <c r="E423" s="9"/>
      <c r="F423" s="6" t="s">
        <v>1208</v>
      </c>
      <c r="G423" s="4" t="s">
        <v>1160</v>
      </c>
      <c r="H423" s="13" t="s">
        <v>1161</v>
      </c>
    </row>
    <row r="424" spans="1:8" ht="81" x14ac:dyDescent="0.3">
      <c r="A424" s="53"/>
      <c r="B424" s="14">
        <v>45664</v>
      </c>
      <c r="C424" s="46" t="s">
        <v>1209</v>
      </c>
      <c r="D424" s="47" t="e" cm="1" vm="7">
        <f t="array" ref="D424">-_FV( 49.03,"08")</f>
        <v>#VALUE!</v>
      </c>
      <c r="E424" s="9" t="s">
        <v>1104</v>
      </c>
      <c r="F424" s="6" t="s">
        <v>1210</v>
      </c>
      <c r="G424" s="4" t="s">
        <v>1106</v>
      </c>
      <c r="H424" s="13" t="s">
        <v>1107</v>
      </c>
    </row>
    <row r="425" spans="1:8" ht="39" x14ac:dyDescent="0.3">
      <c r="A425" s="53"/>
      <c r="B425" s="14">
        <v>45661</v>
      </c>
      <c r="C425" s="46" t="s">
        <v>1211</v>
      </c>
      <c r="D425" s="47" t="s">
        <v>1212</v>
      </c>
      <c r="E425" s="16"/>
      <c r="F425" s="6" t="s">
        <v>1213</v>
      </c>
      <c r="G425" s="16"/>
      <c r="H425" s="13" t="s">
        <v>1214</v>
      </c>
    </row>
    <row r="426" spans="1:8" ht="40.5" x14ac:dyDescent="0.3">
      <c r="A426" s="53"/>
      <c r="B426" s="14">
        <v>45721</v>
      </c>
      <c r="C426" s="4" t="s">
        <v>1215</v>
      </c>
      <c r="D426" s="5" t="e" cm="1" vm="2">
        <f t="array" ref="D426">-_FV( 31.07,"27")</f>
        <v>#VALUE!</v>
      </c>
      <c r="E426" s="9" t="s">
        <v>1216</v>
      </c>
      <c r="F426" s="6" t="s">
        <v>1217</v>
      </c>
      <c r="G426" s="4" t="s">
        <v>1218</v>
      </c>
      <c r="H426" s="13" t="s">
        <v>1219</v>
      </c>
    </row>
    <row r="427" spans="1:8" ht="54" x14ac:dyDescent="0.3">
      <c r="A427" s="53"/>
      <c r="B427" s="6"/>
      <c r="C427" s="4" t="s">
        <v>1220</v>
      </c>
      <c r="D427" s="5" t="e" cm="1" vm="8">
        <f t="array" ref="D427">-_FV( 25.12,"18")</f>
        <v>#VALUE!</v>
      </c>
      <c r="E427" s="9" t="s">
        <v>1221</v>
      </c>
      <c r="F427" s="94"/>
      <c r="G427" s="86" t="s">
        <v>1222</v>
      </c>
      <c r="H427" s="13" t="s">
        <v>1223</v>
      </c>
    </row>
    <row r="428" spans="1:8" ht="40.5" x14ac:dyDescent="0.3">
      <c r="A428" s="53"/>
      <c r="B428" s="14">
        <v>45720</v>
      </c>
      <c r="C428" s="4" t="s">
        <v>1224</v>
      </c>
      <c r="D428" s="5" t="e" cm="1" vm="17">
        <f t="array" ref="D428">-_FV( 45.03,"20")</f>
        <v>#VALUE!</v>
      </c>
      <c r="E428" s="16"/>
      <c r="F428" s="6" t="s">
        <v>1225</v>
      </c>
      <c r="G428" s="4" t="s">
        <v>1226</v>
      </c>
      <c r="H428" s="13" t="s">
        <v>1227</v>
      </c>
    </row>
    <row r="429" spans="1:8" ht="54" x14ac:dyDescent="0.3">
      <c r="A429" s="53"/>
      <c r="B429" s="14">
        <v>45721</v>
      </c>
      <c r="C429" s="4" t="s">
        <v>1228</v>
      </c>
      <c r="D429" s="5" t="e" cm="1" vm="1">
        <f t="array" ref="D429">-_FV( 37.06,"11")</f>
        <v>#VALUE!</v>
      </c>
      <c r="E429" s="9" t="s">
        <v>1147</v>
      </c>
      <c r="F429" s="94"/>
      <c r="G429" s="4" t="s">
        <v>1149</v>
      </c>
      <c r="H429" s="13" t="s">
        <v>1150</v>
      </c>
    </row>
    <row r="430" spans="1:8" ht="54" x14ac:dyDescent="0.3">
      <c r="A430" s="53"/>
      <c r="B430" s="6"/>
      <c r="C430" s="4" t="s">
        <v>1229</v>
      </c>
      <c r="D430" s="5" t="e" cm="1" vm="1">
        <f t="array" ref="D430">-_FV( 27.09,"11")</f>
        <v>#VALUE!</v>
      </c>
      <c r="E430" s="9" t="s">
        <v>1230</v>
      </c>
      <c r="F430" s="6" t="s">
        <v>1231</v>
      </c>
      <c r="G430" s="4" t="s">
        <v>1232</v>
      </c>
      <c r="H430" s="13" t="s">
        <v>1233</v>
      </c>
    </row>
    <row r="431" spans="1:8" ht="54" x14ac:dyDescent="0.3">
      <c r="A431" s="53"/>
      <c r="B431" s="14">
        <v>45717</v>
      </c>
      <c r="C431" s="4" t="s">
        <v>1234</v>
      </c>
      <c r="D431" s="5" t="e" cm="1" vm="8">
        <f t="array" ref="D431">-_FV( 49.04,"18")</f>
        <v>#VALUE!</v>
      </c>
      <c r="E431" s="9" t="s">
        <v>1235</v>
      </c>
      <c r="F431" s="6" t="s">
        <v>1236</v>
      </c>
      <c r="G431" s="4" t="s">
        <v>1237</v>
      </c>
      <c r="H431" s="13" t="s">
        <v>1238</v>
      </c>
    </row>
    <row r="432" spans="1:8" ht="54" x14ac:dyDescent="0.3">
      <c r="A432" s="53"/>
      <c r="B432" s="40" t="s">
        <v>172</v>
      </c>
      <c r="C432" s="4" t="s">
        <v>1239</v>
      </c>
      <c r="D432" s="112"/>
      <c r="E432" s="9"/>
      <c r="F432" s="6" t="s">
        <v>1240</v>
      </c>
      <c r="G432" s="9"/>
      <c r="H432" s="13" t="s">
        <v>1241</v>
      </c>
    </row>
    <row r="433" spans="1:8" ht="67.5" x14ac:dyDescent="0.3">
      <c r="A433" s="53"/>
      <c r="B433" s="40" t="s">
        <v>172</v>
      </c>
      <c r="C433" s="4" t="s">
        <v>1242</v>
      </c>
      <c r="D433" s="5" t="e" cm="1" vm="31">
        <f t="array" ref="D433">-_FV( 42.01,"16")</f>
        <v>#VALUE!</v>
      </c>
      <c r="E433" s="9" t="s">
        <v>1243</v>
      </c>
      <c r="F433" s="6" t="s">
        <v>1244</v>
      </c>
      <c r="G433" s="4" t="s">
        <v>1245</v>
      </c>
      <c r="H433" s="13" t="s">
        <v>1246</v>
      </c>
    </row>
    <row r="434" spans="1:8" x14ac:dyDescent="0.3">
      <c r="A434" s="53"/>
      <c r="B434" s="6"/>
      <c r="C434" s="9"/>
      <c r="D434" s="5"/>
      <c r="E434" s="9"/>
      <c r="F434" s="6"/>
      <c r="G434" s="9"/>
      <c r="H434" s="11"/>
    </row>
    <row r="435" spans="1:8" x14ac:dyDescent="0.3">
      <c r="A435" s="53"/>
      <c r="B435" s="119"/>
      <c r="C435" s="112"/>
      <c r="D435" s="112"/>
      <c r="E435" s="9"/>
      <c r="F435" s="6"/>
      <c r="G435" s="9"/>
      <c r="H435" s="11"/>
    </row>
    <row r="436" spans="1:8" x14ac:dyDescent="0.3">
      <c r="A436" s="53"/>
      <c r="B436" s="119"/>
      <c r="C436" s="112"/>
      <c r="D436" s="5"/>
      <c r="E436" s="9"/>
      <c r="F436" s="6"/>
      <c r="G436" s="9"/>
      <c r="H436" s="11"/>
    </row>
    <row r="437" spans="1:8" x14ac:dyDescent="0.3">
      <c r="A437" s="53"/>
      <c r="B437" s="6"/>
      <c r="C437" s="9"/>
      <c r="D437" s="5"/>
      <c r="E437" s="9"/>
      <c r="F437" s="6"/>
      <c r="G437" s="9"/>
      <c r="H437" s="11"/>
    </row>
    <row r="438" spans="1:8" x14ac:dyDescent="0.3">
      <c r="A438" s="53"/>
      <c r="B438" s="6"/>
      <c r="C438" s="9"/>
      <c r="D438" s="5"/>
      <c r="E438" s="9"/>
      <c r="F438" s="6"/>
      <c r="G438" s="9"/>
      <c r="H438" s="11"/>
    </row>
    <row r="439" spans="1:8" x14ac:dyDescent="0.3">
      <c r="A439" s="53"/>
      <c r="B439" s="6"/>
      <c r="C439" s="9"/>
      <c r="D439" s="9"/>
      <c r="E439" s="9"/>
      <c r="F439" s="6"/>
      <c r="G439" s="9"/>
      <c r="H439" s="11"/>
    </row>
    <row r="440" spans="1:8" ht="17.25" thickBot="1" x14ac:dyDescent="0.35">
      <c r="A440" s="54"/>
      <c r="B440" s="56"/>
      <c r="C440" s="89"/>
      <c r="D440" s="21"/>
      <c r="E440" s="21"/>
      <c r="F440" s="56"/>
      <c r="G440" s="21"/>
      <c r="H440" s="101"/>
    </row>
    <row r="441" spans="1:8" ht="17.25" thickTop="1" x14ac:dyDescent="0.3"/>
    <row r="450" spans="1:8" ht="21" thickBot="1" x14ac:dyDescent="0.35">
      <c r="A450" s="59" t="s">
        <v>1247</v>
      </c>
    </row>
    <row r="451" spans="1:8" ht="29.25" thickTop="1" x14ac:dyDescent="0.3">
      <c r="A451" s="1" t="s">
        <v>0</v>
      </c>
      <c r="B451" s="2" t="s">
        <v>1</v>
      </c>
      <c r="C451" s="2" t="s">
        <v>2</v>
      </c>
      <c r="D451" s="2" t="s">
        <v>3</v>
      </c>
      <c r="E451" s="2" t="s">
        <v>4</v>
      </c>
      <c r="F451" s="2" t="s">
        <v>5</v>
      </c>
      <c r="G451" s="2" t="s">
        <v>6</v>
      </c>
      <c r="H451" s="3" t="s">
        <v>7</v>
      </c>
    </row>
    <row r="452" spans="1:8" ht="54" x14ac:dyDescent="0.3">
      <c r="A452" s="15" t="s">
        <v>1248</v>
      </c>
      <c r="B452" s="14">
        <v>45749</v>
      </c>
      <c r="C452" s="4" t="s">
        <v>1250</v>
      </c>
      <c r="D452" s="6" t="s">
        <v>1251</v>
      </c>
      <c r="E452" s="9"/>
      <c r="F452" s="6" t="s">
        <v>1236</v>
      </c>
      <c r="G452" s="4" t="s">
        <v>1237</v>
      </c>
      <c r="H452" s="13" t="s">
        <v>1238</v>
      </c>
    </row>
    <row r="453" spans="1:8" ht="54" x14ac:dyDescent="0.3">
      <c r="A453" s="68" t="s">
        <v>1249</v>
      </c>
      <c r="B453" s="14">
        <v>45758</v>
      </c>
      <c r="C453" s="4" t="s">
        <v>1252</v>
      </c>
      <c r="D453" s="6" t="s">
        <v>1253</v>
      </c>
      <c r="E453" s="9"/>
      <c r="F453" s="6" t="s">
        <v>1254</v>
      </c>
      <c r="G453" s="9"/>
      <c r="H453" s="13" t="s">
        <v>1255</v>
      </c>
    </row>
    <row r="454" spans="1:8" ht="54" x14ac:dyDescent="0.3">
      <c r="A454" s="53"/>
      <c r="B454" s="14">
        <v>45748</v>
      </c>
      <c r="C454" s="4" t="s">
        <v>1256</v>
      </c>
      <c r="D454" s="9" t="s">
        <v>1257</v>
      </c>
      <c r="E454" s="16"/>
      <c r="F454" s="6" t="s">
        <v>1258</v>
      </c>
      <c r="G454" s="9"/>
      <c r="H454" s="13" t="s">
        <v>1259</v>
      </c>
    </row>
    <row r="455" spans="1:8" ht="94.5" x14ac:dyDescent="0.3">
      <c r="A455" s="53"/>
      <c r="B455" s="6"/>
      <c r="C455" s="4" t="s">
        <v>1260</v>
      </c>
      <c r="D455" s="9" t="e" cm="1" vm="3">
        <f t="array" ref="D455">-_FV( 74.02,"10")</f>
        <v>#VALUE!</v>
      </c>
      <c r="E455" s="16"/>
      <c r="F455" s="6" t="s">
        <v>1261</v>
      </c>
      <c r="G455" s="4" t="s">
        <v>1006</v>
      </c>
      <c r="H455" s="13" t="s">
        <v>1262</v>
      </c>
    </row>
    <row r="456" spans="1:8" ht="54" x14ac:dyDescent="0.3">
      <c r="A456" s="53"/>
      <c r="B456" s="6"/>
      <c r="C456" s="4" t="s">
        <v>1263</v>
      </c>
      <c r="D456" s="6" t="e" cm="1" vm="1">
        <f t="array" ref="D456">-_FV( 55.04,"11")</f>
        <v>#VALUE!</v>
      </c>
      <c r="E456" s="16"/>
      <c r="F456" s="6" t="s">
        <v>1264</v>
      </c>
      <c r="G456" s="4" t="s">
        <v>283</v>
      </c>
      <c r="H456" s="13" t="s">
        <v>284</v>
      </c>
    </row>
    <row r="457" spans="1:8" ht="54" x14ac:dyDescent="0.3">
      <c r="A457" s="53"/>
      <c r="B457" s="14">
        <v>45756</v>
      </c>
      <c r="C457" s="4" t="s">
        <v>1265</v>
      </c>
      <c r="D457" s="5" t="s">
        <v>1266</v>
      </c>
      <c r="E457" s="16"/>
      <c r="F457" s="6" t="s">
        <v>1267</v>
      </c>
      <c r="G457" s="16"/>
      <c r="H457" s="13" t="s">
        <v>1268</v>
      </c>
    </row>
    <row r="458" spans="1:8" ht="40.5" x14ac:dyDescent="0.3">
      <c r="A458" s="53"/>
      <c r="B458" s="14">
        <v>45748</v>
      </c>
      <c r="C458" s="4" t="s">
        <v>1269</v>
      </c>
      <c r="D458" s="9" t="e" cm="1" vm="3">
        <f t="array" ref="D458">-_FV( 29.01,"10")</f>
        <v>#VALUE!</v>
      </c>
      <c r="E458" s="9" t="s">
        <v>1216</v>
      </c>
      <c r="F458" s="6" t="s">
        <v>1217</v>
      </c>
      <c r="G458" s="4" t="s">
        <v>1218</v>
      </c>
      <c r="H458" s="13" t="s">
        <v>1219</v>
      </c>
    </row>
    <row r="459" spans="1:8" ht="40.5" x14ac:dyDescent="0.3">
      <c r="A459" s="53"/>
      <c r="B459" s="14">
        <v>45759</v>
      </c>
      <c r="C459" s="4" t="s">
        <v>1270</v>
      </c>
      <c r="D459" s="5" t="s">
        <v>1271</v>
      </c>
      <c r="E459" s="9"/>
      <c r="F459" s="6" t="s">
        <v>1272</v>
      </c>
      <c r="G459" s="9"/>
      <c r="H459" s="13" t="s">
        <v>1273</v>
      </c>
    </row>
    <row r="460" spans="1:8" ht="67.5" x14ac:dyDescent="0.3">
      <c r="A460" s="53"/>
      <c r="B460" s="6"/>
      <c r="C460" s="4" t="s">
        <v>1274</v>
      </c>
      <c r="D460" s="9" t="e" cm="1" vm="3">
        <f t="array" ref="D460">-_FV( 82.01,"10")</f>
        <v>#VALUE!</v>
      </c>
      <c r="E460" s="9" t="s">
        <v>1275</v>
      </c>
      <c r="F460" s="6" t="s">
        <v>1276</v>
      </c>
      <c r="G460" s="4" t="s">
        <v>1277</v>
      </c>
      <c r="H460" s="13" t="s">
        <v>1278</v>
      </c>
    </row>
    <row r="461" spans="1:8" ht="81" x14ac:dyDescent="0.3">
      <c r="A461" s="53"/>
      <c r="B461" s="14">
        <v>45759</v>
      </c>
      <c r="C461" s="92" t="s">
        <v>1279</v>
      </c>
      <c r="D461" s="112" t="e" cm="1" vm="8">
        <f t="array" ref="D461">-_FV( 71.01,"18")</f>
        <v>#VALUE!</v>
      </c>
      <c r="E461" s="9" t="s">
        <v>1280</v>
      </c>
      <c r="F461" s="6" t="s">
        <v>1281</v>
      </c>
      <c r="G461" s="4" t="s">
        <v>909</v>
      </c>
      <c r="H461" s="13" t="s">
        <v>1282</v>
      </c>
    </row>
    <row r="462" spans="1:8" ht="54" x14ac:dyDescent="0.3">
      <c r="A462" s="53"/>
      <c r="B462" s="49"/>
      <c r="C462" s="4" t="s">
        <v>1283</v>
      </c>
      <c r="D462" s="6" t="e" cm="1" vm="6">
        <f t="array" ref="D462">-_FV( 59.11,"19")</f>
        <v>#VALUE!</v>
      </c>
      <c r="E462" s="9"/>
      <c r="F462" s="6" t="s">
        <v>1284</v>
      </c>
      <c r="G462" s="4" t="s">
        <v>1285</v>
      </c>
      <c r="H462" s="13" t="s">
        <v>1286</v>
      </c>
    </row>
    <row r="463" spans="1:8" ht="67.5" x14ac:dyDescent="0.3">
      <c r="A463" s="53"/>
      <c r="B463" s="14">
        <v>45754</v>
      </c>
      <c r="C463" s="4" t="s">
        <v>1287</v>
      </c>
      <c r="D463" s="6" t="s">
        <v>1288</v>
      </c>
      <c r="E463" s="9"/>
      <c r="F463" s="6" t="s">
        <v>1289</v>
      </c>
      <c r="G463" s="9"/>
      <c r="H463" s="13" t="s">
        <v>1290</v>
      </c>
    </row>
    <row r="464" spans="1:8" ht="67.5" x14ac:dyDescent="0.3">
      <c r="A464" s="53"/>
      <c r="B464" s="6"/>
      <c r="C464" s="4" t="s">
        <v>1291</v>
      </c>
      <c r="D464" s="9" t="e" cm="1" vm="7">
        <f t="array" ref="D464">-_FV( 66.11,"08")</f>
        <v>#VALUE!</v>
      </c>
      <c r="E464" s="9"/>
      <c r="F464" s="6" t="s">
        <v>1292</v>
      </c>
      <c r="G464" s="4" t="s">
        <v>421</v>
      </c>
      <c r="H464" s="13" t="s">
        <v>1293</v>
      </c>
    </row>
    <row r="465" spans="1:8" ht="81" x14ac:dyDescent="0.3">
      <c r="A465" s="53"/>
      <c r="B465" s="14">
        <v>45755</v>
      </c>
      <c r="C465" s="4" t="s">
        <v>1294</v>
      </c>
      <c r="D465" s="5" t="s">
        <v>1295</v>
      </c>
      <c r="E465" s="9"/>
      <c r="F465" s="6" t="s">
        <v>1296</v>
      </c>
      <c r="G465" s="9"/>
      <c r="H465" s="13" t="s">
        <v>1297</v>
      </c>
    </row>
    <row r="466" spans="1:8" ht="94.5" x14ac:dyDescent="0.3">
      <c r="A466" s="53"/>
      <c r="B466" s="6"/>
      <c r="C466" s="4" t="s">
        <v>1298</v>
      </c>
      <c r="D466" s="9" t="e" cm="1" vm="2">
        <f t="array" ref="D466">+_FV( 72.04,"27")</f>
        <v>#VALUE!</v>
      </c>
      <c r="E466" s="9" t="s">
        <v>439</v>
      </c>
      <c r="F466" s="6" t="s">
        <v>1299</v>
      </c>
      <c r="G466" s="4" t="s">
        <v>441</v>
      </c>
      <c r="H466" s="13" t="s">
        <v>1300</v>
      </c>
    </row>
    <row r="467" spans="1:8" ht="67.5" x14ac:dyDescent="0.3">
      <c r="A467" s="53"/>
      <c r="B467" s="6"/>
      <c r="C467" s="4" t="s">
        <v>1301</v>
      </c>
      <c r="D467" s="5" t="s">
        <v>1302</v>
      </c>
      <c r="E467" s="9"/>
      <c r="F467" s="6" t="s">
        <v>1303</v>
      </c>
      <c r="G467" s="9"/>
      <c r="H467" s="13" t="s">
        <v>1304</v>
      </c>
    </row>
    <row r="468" spans="1:8" ht="93" x14ac:dyDescent="0.3">
      <c r="A468" s="53"/>
      <c r="B468" s="49"/>
      <c r="C468" s="4" t="s">
        <v>1305</v>
      </c>
      <c r="D468" s="9" t="e" cm="1" vm="6">
        <f t="array" ref="D468">-_FV( 79.01,"19")</f>
        <v>#VALUE!</v>
      </c>
      <c r="E468" s="9"/>
      <c r="F468" s="6" t="s">
        <v>1306</v>
      </c>
      <c r="G468" s="4" t="s">
        <v>461</v>
      </c>
      <c r="H468" s="13" t="s">
        <v>462</v>
      </c>
    </row>
    <row r="469" spans="1:8" ht="81" x14ac:dyDescent="0.3">
      <c r="A469" s="53"/>
      <c r="B469" s="6"/>
      <c r="C469" s="4" t="s">
        <v>1307</v>
      </c>
      <c r="D469" s="9" t="e" cm="1" vm="11">
        <f t="array" ref="D469">-_FV( 64.1,"17")</f>
        <v>#VALUE!</v>
      </c>
      <c r="E469" s="9"/>
      <c r="F469" s="6" t="s">
        <v>1308</v>
      </c>
      <c r="G469" s="4" t="s">
        <v>1309</v>
      </c>
      <c r="H469" s="13" t="s">
        <v>1310</v>
      </c>
    </row>
    <row r="470" spans="1:8" ht="81" x14ac:dyDescent="0.3">
      <c r="A470" s="53"/>
      <c r="B470" s="14">
        <v>45753</v>
      </c>
      <c r="C470" s="4" t="s">
        <v>1311</v>
      </c>
      <c r="D470" s="9"/>
      <c r="E470" s="9"/>
      <c r="F470" s="6" t="s">
        <v>1312</v>
      </c>
      <c r="G470" s="4" t="s">
        <v>320</v>
      </c>
      <c r="H470" s="13" t="s">
        <v>321</v>
      </c>
    </row>
    <row r="471" spans="1:8" ht="81" x14ac:dyDescent="0.3">
      <c r="A471" s="53"/>
      <c r="B471" s="49"/>
      <c r="C471" s="4" t="s">
        <v>1313</v>
      </c>
      <c r="D471" s="9" t="s">
        <v>224</v>
      </c>
      <c r="E471" s="9"/>
      <c r="F471" s="6" t="s">
        <v>1314</v>
      </c>
      <c r="G471" s="9"/>
      <c r="H471" s="13" t="s">
        <v>1315</v>
      </c>
    </row>
    <row r="472" spans="1:8" ht="66" x14ac:dyDescent="0.3">
      <c r="A472" s="53"/>
      <c r="B472" s="6"/>
      <c r="C472" s="4" t="s">
        <v>1316</v>
      </c>
      <c r="D472" s="9" t="e" cm="1" vm="31">
        <f t="array" ref="D472">-_FV( 70.04,"16")</f>
        <v>#VALUE!</v>
      </c>
      <c r="E472" s="9" t="s">
        <v>348</v>
      </c>
      <c r="F472" s="6" t="s">
        <v>1317</v>
      </c>
      <c r="G472" s="4" t="s">
        <v>350</v>
      </c>
      <c r="H472" s="13" t="s">
        <v>1318</v>
      </c>
    </row>
    <row r="473" spans="1:8" ht="67.5" x14ac:dyDescent="0.3">
      <c r="A473" s="53"/>
      <c r="B473" s="6"/>
      <c r="C473" s="4" t="s">
        <v>1319</v>
      </c>
      <c r="D473" s="5" t="s">
        <v>1320</v>
      </c>
      <c r="E473" s="9"/>
      <c r="F473" s="6" t="s">
        <v>1321</v>
      </c>
      <c r="G473" s="9"/>
      <c r="H473" s="13" t="s">
        <v>1322</v>
      </c>
    </row>
    <row r="474" spans="1:8" ht="54" x14ac:dyDescent="0.3">
      <c r="A474" s="53"/>
      <c r="B474" s="49"/>
      <c r="C474" s="4" t="s">
        <v>1323</v>
      </c>
      <c r="D474" s="9" t="e" cm="1" vm="24">
        <f t="array" ref="D474">-_FV( 70.1,"22")</f>
        <v>#VALUE!</v>
      </c>
      <c r="E474" s="9"/>
      <c r="F474" s="6" t="s">
        <v>1324</v>
      </c>
      <c r="G474" s="9"/>
      <c r="H474" s="13" t="s">
        <v>1325</v>
      </c>
    </row>
    <row r="475" spans="1:8" ht="94.5" x14ac:dyDescent="0.3">
      <c r="A475" s="53"/>
      <c r="B475" s="14">
        <v>45756</v>
      </c>
      <c r="C475" s="4" t="s">
        <v>1326</v>
      </c>
      <c r="D475" s="9" t="e" cm="1" vm="25">
        <f t="array" ref="D475">-_FV( 81.05,"28")</f>
        <v>#VALUE!</v>
      </c>
      <c r="E475" s="9"/>
      <c r="F475" s="6" t="s">
        <v>1327</v>
      </c>
      <c r="G475" s="4" t="s">
        <v>1011</v>
      </c>
      <c r="H475" s="13" t="s">
        <v>1012</v>
      </c>
    </row>
    <row r="476" spans="1:8" ht="27" x14ac:dyDescent="0.3">
      <c r="A476" s="53"/>
      <c r="B476" s="14">
        <v>45758</v>
      </c>
      <c r="C476" s="4" t="s">
        <v>1328</v>
      </c>
      <c r="D476" s="5" t="s">
        <v>1329</v>
      </c>
      <c r="E476" s="9"/>
      <c r="F476" s="9" t="s">
        <v>1330</v>
      </c>
      <c r="G476" s="9"/>
      <c r="H476" s="13" t="s">
        <v>1331</v>
      </c>
    </row>
    <row r="477" spans="1:8" ht="67.5" x14ac:dyDescent="0.3">
      <c r="A477" s="53"/>
      <c r="B477" s="49"/>
      <c r="C477" s="4" t="s">
        <v>1332</v>
      </c>
      <c r="D477" s="5" t="s">
        <v>1333</v>
      </c>
      <c r="E477" s="9"/>
      <c r="F477" s="9" t="s">
        <v>1334</v>
      </c>
      <c r="G477" s="9"/>
      <c r="H477" s="13" t="s">
        <v>1335</v>
      </c>
    </row>
    <row r="478" spans="1:8" ht="67.5" x14ac:dyDescent="0.3">
      <c r="A478" s="53"/>
      <c r="B478" s="6"/>
      <c r="C478" s="4" t="s">
        <v>1336</v>
      </c>
      <c r="D478" s="5" t="s">
        <v>1337</v>
      </c>
      <c r="E478" s="9"/>
      <c r="F478" s="9" t="s">
        <v>1338</v>
      </c>
      <c r="G478" s="9"/>
      <c r="H478" s="13" t="s">
        <v>1339</v>
      </c>
    </row>
    <row r="479" spans="1:8" ht="27" x14ac:dyDescent="0.3">
      <c r="A479" s="53"/>
      <c r="B479" s="49"/>
      <c r="C479" s="4" t="s">
        <v>1340</v>
      </c>
      <c r="D479" s="5" t="s">
        <v>1341</v>
      </c>
      <c r="E479" s="9"/>
      <c r="F479" s="9" t="s">
        <v>1342</v>
      </c>
      <c r="G479" s="9"/>
      <c r="H479" s="13" t="s">
        <v>1343</v>
      </c>
    </row>
    <row r="480" spans="1:8" x14ac:dyDescent="0.3">
      <c r="A480" s="53"/>
      <c r="B480" s="14">
        <v>45720</v>
      </c>
      <c r="C480" s="46" t="s">
        <v>1344</v>
      </c>
      <c r="D480" s="49"/>
      <c r="E480" s="48"/>
      <c r="F480" s="49"/>
      <c r="G480" s="48"/>
      <c r="H480" s="87"/>
    </row>
    <row r="481" spans="1:8" ht="54.75" thickBot="1" x14ac:dyDescent="0.35">
      <c r="A481" s="54"/>
      <c r="B481" s="56"/>
      <c r="C481" s="19" t="s">
        <v>1345</v>
      </c>
      <c r="D481" s="56" t="s">
        <v>1346</v>
      </c>
      <c r="E481" s="120"/>
      <c r="F481" s="56" t="s">
        <v>1347</v>
      </c>
      <c r="G481" s="120"/>
      <c r="H481" s="23" t="s">
        <v>1348</v>
      </c>
    </row>
    <row r="482" spans="1:8" ht="17.25" thickTop="1" x14ac:dyDescent="0.3"/>
    <row r="494" spans="1:8" ht="21" thickBot="1" x14ac:dyDescent="0.35">
      <c r="A494" s="59" t="s">
        <v>1349</v>
      </c>
    </row>
    <row r="495" spans="1:8" ht="29.25" thickTop="1" x14ac:dyDescent="0.3">
      <c r="A495" s="1" t="s">
        <v>0</v>
      </c>
      <c r="B495" s="2" t="s">
        <v>1</v>
      </c>
      <c r="C495" s="121" t="s">
        <v>1350</v>
      </c>
      <c r="D495" s="121" t="s">
        <v>3</v>
      </c>
      <c r="E495" s="121" t="s">
        <v>4</v>
      </c>
      <c r="F495" s="121" t="s">
        <v>5</v>
      </c>
      <c r="G495" s="121" t="s">
        <v>6</v>
      </c>
      <c r="H495" s="122" t="s">
        <v>7</v>
      </c>
    </row>
    <row r="496" spans="1:8" ht="40.5" x14ac:dyDescent="0.3">
      <c r="A496" s="15" t="s">
        <v>1248</v>
      </c>
      <c r="B496" s="49"/>
      <c r="C496" s="4" t="s">
        <v>1351</v>
      </c>
      <c r="D496" s="6" t="s">
        <v>1352</v>
      </c>
      <c r="E496" s="44"/>
      <c r="F496" s="6" t="s">
        <v>1353</v>
      </c>
      <c r="G496" s="44"/>
      <c r="H496" s="13" t="s">
        <v>1354</v>
      </c>
    </row>
    <row r="497" spans="1:8" ht="81" x14ac:dyDescent="0.3">
      <c r="A497" s="68" t="s">
        <v>1249</v>
      </c>
      <c r="B497" s="123" t="s">
        <v>172</v>
      </c>
      <c r="C497" s="4" t="s">
        <v>1355</v>
      </c>
      <c r="D497" s="9" t="e" cm="1" vm="1">
        <f t="array" ref="D497">-_FV( 60.07,"11")</f>
        <v>#VALUE!</v>
      </c>
      <c r="E497" s="44"/>
      <c r="F497" s="6" t="s">
        <v>1356</v>
      </c>
      <c r="G497" s="44"/>
      <c r="H497" s="13" t="s">
        <v>1357</v>
      </c>
    </row>
    <row r="498" spans="1:8" ht="81" x14ac:dyDescent="0.3">
      <c r="A498" s="53"/>
      <c r="B498" s="124" t="s">
        <v>1358</v>
      </c>
      <c r="C498" s="4" t="s">
        <v>1359</v>
      </c>
      <c r="D498" s="9" t="e" cm="1" vm="11">
        <f t="array" ref="D498">-_FV( 58.07,"17")</f>
        <v>#VALUE!</v>
      </c>
      <c r="E498" s="44"/>
      <c r="F498" s="6" t="s">
        <v>720</v>
      </c>
      <c r="G498" s="4" t="s">
        <v>721</v>
      </c>
      <c r="H498" s="13" t="s">
        <v>722</v>
      </c>
    </row>
    <row r="499" spans="1:8" ht="94.5" x14ac:dyDescent="0.3">
      <c r="A499" s="53"/>
      <c r="B499" s="124" t="s">
        <v>1358</v>
      </c>
      <c r="C499" s="4" t="s">
        <v>1360</v>
      </c>
      <c r="D499" s="5" t="e" cm="1" vm="12">
        <f t="array" ref="D499">-_FV( 69.12,"02")</f>
        <v>#VALUE!</v>
      </c>
      <c r="E499" s="44"/>
      <c r="F499" s="6" t="s">
        <v>1361</v>
      </c>
      <c r="G499" s="4" t="s">
        <v>1362</v>
      </c>
      <c r="H499" s="13" t="s">
        <v>1363</v>
      </c>
    </row>
    <row r="500" spans="1:8" ht="54" x14ac:dyDescent="0.3">
      <c r="A500" s="53"/>
      <c r="B500" s="124" t="s">
        <v>1358</v>
      </c>
      <c r="C500" s="4" t="s">
        <v>1364</v>
      </c>
      <c r="D500" s="6" t="s">
        <v>1365</v>
      </c>
      <c r="E500" s="44"/>
      <c r="F500" s="6" t="s">
        <v>1366</v>
      </c>
      <c r="G500" s="44"/>
      <c r="H500" s="13" t="s">
        <v>1367</v>
      </c>
    </row>
    <row r="501" spans="1:8" ht="40.5" x14ac:dyDescent="0.3">
      <c r="A501" s="53"/>
      <c r="B501" s="124" t="s">
        <v>1358</v>
      </c>
      <c r="C501" s="4" t="s">
        <v>1368</v>
      </c>
      <c r="D501" s="9" t="s">
        <v>1369</v>
      </c>
      <c r="E501" s="44"/>
      <c r="F501" s="6" t="s">
        <v>1370</v>
      </c>
      <c r="G501" s="4" t="s">
        <v>1371</v>
      </c>
      <c r="H501" s="13" t="s">
        <v>1372</v>
      </c>
    </row>
    <row r="502" spans="1:8" ht="54" x14ac:dyDescent="0.3">
      <c r="A502" s="53"/>
      <c r="B502" s="124" t="s">
        <v>1358</v>
      </c>
      <c r="C502" s="4" t="s">
        <v>1373</v>
      </c>
      <c r="D502" s="9" t="s">
        <v>1374</v>
      </c>
      <c r="E502" s="44"/>
      <c r="F502" s="6" t="s">
        <v>1375</v>
      </c>
      <c r="G502" s="44"/>
      <c r="H502" s="13" t="s">
        <v>1376</v>
      </c>
    </row>
    <row r="503" spans="1:8" x14ac:dyDescent="0.3">
      <c r="A503" s="53"/>
      <c r="B503" s="8"/>
      <c r="C503" s="10"/>
      <c r="D503" s="9"/>
      <c r="E503" s="44"/>
      <c r="F503" s="6"/>
      <c r="G503" s="9"/>
      <c r="H503" s="11"/>
    </row>
    <row r="504" spans="1:8" x14ac:dyDescent="0.3">
      <c r="A504" s="53"/>
      <c r="B504" s="8"/>
      <c r="C504" s="10"/>
      <c r="D504" s="5"/>
      <c r="E504" s="44"/>
      <c r="F504" s="6"/>
      <c r="G504" s="9"/>
      <c r="H504" s="11"/>
    </row>
    <row r="505" spans="1:8" x14ac:dyDescent="0.3">
      <c r="A505" s="53"/>
      <c r="B505" s="94"/>
      <c r="C505" s="112"/>
      <c r="D505" s="119"/>
      <c r="E505" s="44"/>
      <c r="F505" s="6"/>
      <c r="G505" s="44"/>
      <c r="H505" s="11"/>
    </row>
    <row r="506" spans="1:8" x14ac:dyDescent="0.3">
      <c r="A506" s="53"/>
      <c r="B506" s="94"/>
      <c r="C506" s="112"/>
      <c r="D506" s="112"/>
      <c r="E506" s="44"/>
      <c r="F506" s="6"/>
      <c r="G506" s="9"/>
      <c r="H506" s="11"/>
    </row>
    <row r="507" spans="1:8" x14ac:dyDescent="0.3">
      <c r="A507" s="53"/>
      <c r="B507" s="94"/>
      <c r="C507" s="112"/>
      <c r="D507" s="112"/>
      <c r="E507" s="44"/>
      <c r="F507" s="6"/>
      <c r="G507" s="44"/>
      <c r="H507" s="11"/>
    </row>
    <row r="508" spans="1:8" x14ac:dyDescent="0.3">
      <c r="A508" s="53"/>
      <c r="B508" s="6"/>
      <c r="C508" s="9"/>
      <c r="D508" s="9"/>
      <c r="E508" s="9"/>
      <c r="F508" s="6"/>
      <c r="G508" s="9"/>
      <c r="H508" s="11"/>
    </row>
    <row r="509" spans="1:8" x14ac:dyDescent="0.3">
      <c r="A509" s="53"/>
      <c r="B509" s="8"/>
      <c r="C509" s="9"/>
      <c r="D509" s="5"/>
      <c r="E509" s="9"/>
      <c r="F509" s="6"/>
      <c r="G509" s="9"/>
      <c r="H509" s="11"/>
    </row>
    <row r="510" spans="1:8" x14ac:dyDescent="0.3">
      <c r="A510" s="53"/>
      <c r="B510" s="6"/>
      <c r="C510" s="9"/>
      <c r="D510" s="9"/>
      <c r="E510" s="9"/>
      <c r="F510" s="6"/>
      <c r="G510" s="9"/>
      <c r="H510" s="11"/>
    </row>
    <row r="511" spans="1:8" x14ac:dyDescent="0.3">
      <c r="A511" s="53"/>
      <c r="B511" s="8"/>
      <c r="C511" s="113"/>
      <c r="D511" s="5"/>
      <c r="E511" s="9"/>
      <c r="F511" s="6"/>
      <c r="G511" s="9"/>
      <c r="H511" s="11"/>
    </row>
    <row r="512" spans="1:8" x14ac:dyDescent="0.3">
      <c r="A512" s="53"/>
      <c r="B512" s="6"/>
      <c r="C512" s="113"/>
      <c r="D512" s="9"/>
      <c r="E512" s="9"/>
      <c r="F512" s="6"/>
      <c r="G512" s="9"/>
      <c r="H512" s="11"/>
    </row>
    <row r="513" spans="1:8" x14ac:dyDescent="0.3">
      <c r="A513" s="53"/>
      <c r="B513" s="6"/>
      <c r="C513" s="9"/>
      <c r="D513" s="9"/>
      <c r="E513" s="9"/>
      <c r="F513" s="6"/>
      <c r="G513" s="9"/>
      <c r="H513" s="11"/>
    </row>
    <row r="514" spans="1:8" x14ac:dyDescent="0.3">
      <c r="A514" s="53"/>
      <c r="B514" s="6"/>
      <c r="C514" s="9"/>
      <c r="D514" s="9"/>
      <c r="E514" s="9"/>
      <c r="F514" s="6"/>
      <c r="G514" s="9"/>
      <c r="H514" s="11"/>
    </row>
    <row r="515" spans="1:8" x14ac:dyDescent="0.3">
      <c r="A515" s="53"/>
      <c r="B515" s="6"/>
      <c r="C515" s="9"/>
      <c r="D515" s="9"/>
      <c r="E515" s="9"/>
      <c r="F515" s="6"/>
      <c r="G515" s="9"/>
      <c r="H515" s="11"/>
    </row>
    <row r="516" spans="1:8" x14ac:dyDescent="0.3">
      <c r="A516" s="53"/>
      <c r="B516" s="6"/>
      <c r="C516" s="9"/>
      <c r="D516" s="9"/>
      <c r="E516" s="9"/>
      <c r="F516" s="6"/>
      <c r="G516" s="9"/>
      <c r="H516" s="11"/>
    </row>
    <row r="517" spans="1:8" x14ac:dyDescent="0.3">
      <c r="A517" s="53"/>
      <c r="B517" s="119"/>
      <c r="C517" s="112"/>
      <c r="D517" s="112"/>
      <c r="E517" s="112"/>
      <c r="F517" s="119"/>
      <c r="G517" s="112"/>
      <c r="H517" s="125"/>
    </row>
    <row r="518" spans="1:8" x14ac:dyDescent="0.3">
      <c r="A518" s="53"/>
      <c r="B518" s="8"/>
      <c r="C518" s="9"/>
      <c r="D518" s="5"/>
      <c r="E518" s="9"/>
      <c r="F518" s="6"/>
      <c r="G518" s="9"/>
      <c r="H518" s="11"/>
    </row>
    <row r="519" spans="1:8" x14ac:dyDescent="0.3">
      <c r="A519" s="53"/>
      <c r="B519" s="6"/>
      <c r="C519" s="9"/>
      <c r="D519" s="9"/>
      <c r="E519" s="9"/>
      <c r="F519" s="6"/>
      <c r="G519" s="9"/>
      <c r="H519" s="11"/>
    </row>
    <row r="520" spans="1:8" x14ac:dyDescent="0.3">
      <c r="A520" s="53"/>
      <c r="B520" s="119"/>
      <c r="C520" s="112"/>
      <c r="D520" s="112"/>
      <c r="E520" s="112"/>
      <c r="F520" s="119"/>
      <c r="G520" s="112"/>
      <c r="H520" s="125"/>
    </row>
    <row r="521" spans="1:8" x14ac:dyDescent="0.3">
      <c r="A521" s="53"/>
      <c r="B521" s="6"/>
      <c r="C521" s="9"/>
      <c r="D521" s="9"/>
      <c r="E521" s="9"/>
      <c r="F521" s="6"/>
      <c r="G521" s="9"/>
      <c r="H521" s="11"/>
    </row>
    <row r="522" spans="1:8" x14ac:dyDescent="0.3">
      <c r="A522" s="53"/>
      <c r="B522" s="8"/>
      <c r="C522" s="9"/>
      <c r="D522" s="5"/>
      <c r="E522" s="9"/>
      <c r="F522" s="9"/>
      <c r="G522" s="9"/>
      <c r="H522" s="11"/>
    </row>
    <row r="523" spans="1:8" x14ac:dyDescent="0.3">
      <c r="A523" s="53"/>
      <c r="B523" s="6"/>
      <c r="C523" s="9"/>
      <c r="D523" s="5"/>
      <c r="E523" s="9"/>
      <c r="F523" s="9"/>
      <c r="G523" s="9"/>
      <c r="H523" s="11"/>
    </row>
    <row r="524" spans="1:8" x14ac:dyDescent="0.3">
      <c r="A524" s="53"/>
      <c r="B524" s="119"/>
      <c r="C524" s="112"/>
      <c r="D524" s="119"/>
      <c r="E524" s="112"/>
      <c r="F524" s="119"/>
      <c r="G524" s="112"/>
      <c r="H524" s="125"/>
    </row>
    <row r="525" spans="1:8" ht="17.25" thickBot="1" x14ac:dyDescent="0.35">
      <c r="A525" s="54"/>
      <c r="B525" s="126"/>
      <c r="C525" s="127"/>
      <c r="D525" s="126"/>
      <c r="E525" s="128"/>
      <c r="F525" s="126"/>
      <c r="G525" s="128"/>
      <c r="H525" s="129"/>
    </row>
    <row r="526" spans="1:8" ht="17.25" thickTop="1" x14ac:dyDescent="0.3"/>
    <row r="529" spans="1:8" ht="21" thickBot="1" x14ac:dyDescent="0.35">
      <c r="A529" s="59" t="s">
        <v>1377</v>
      </c>
    </row>
    <row r="530" spans="1:8" ht="29.25" thickTop="1" x14ac:dyDescent="0.3">
      <c r="A530" s="1" t="s">
        <v>0</v>
      </c>
      <c r="B530" s="2" t="s">
        <v>1</v>
      </c>
      <c r="C530" s="2" t="s">
        <v>2</v>
      </c>
      <c r="D530" s="2" t="s">
        <v>3</v>
      </c>
      <c r="E530" s="2" t="s">
        <v>4</v>
      </c>
      <c r="F530" s="2" t="s">
        <v>5</v>
      </c>
      <c r="G530" s="2" t="s">
        <v>6</v>
      </c>
      <c r="H530" s="3" t="s">
        <v>7</v>
      </c>
    </row>
    <row r="531" spans="1:8" ht="27" x14ac:dyDescent="0.3">
      <c r="A531" s="36" t="s">
        <v>1378</v>
      </c>
      <c r="B531" s="14">
        <v>45693</v>
      </c>
      <c r="C531" s="4" t="s">
        <v>1379</v>
      </c>
      <c r="D531" s="6"/>
      <c r="E531" s="9"/>
      <c r="F531" s="6" t="s">
        <v>1380</v>
      </c>
      <c r="G531" s="9"/>
      <c r="H531" s="13" t="s">
        <v>1381</v>
      </c>
    </row>
    <row r="532" spans="1:8" ht="54" x14ac:dyDescent="0.3">
      <c r="A532" s="37"/>
      <c r="B532" s="14">
        <v>45690</v>
      </c>
      <c r="C532" s="4" t="s">
        <v>1382</v>
      </c>
      <c r="D532" s="5" t="s">
        <v>1383</v>
      </c>
      <c r="E532" s="9"/>
      <c r="F532" s="6" t="s">
        <v>1258</v>
      </c>
      <c r="G532" s="9"/>
      <c r="H532" s="13" t="s">
        <v>1259</v>
      </c>
    </row>
    <row r="533" spans="1:8" ht="67.5" x14ac:dyDescent="0.3">
      <c r="A533" s="37"/>
      <c r="B533" s="6"/>
      <c r="C533" s="4" t="s">
        <v>1384</v>
      </c>
      <c r="D533" s="5" t="e" cm="1" vm="3">
        <f t="array" ref="D533">-_FV( 30.11,"10")</f>
        <v>#VALUE!</v>
      </c>
      <c r="E533" s="9" t="s">
        <v>1385</v>
      </c>
      <c r="F533" s="6" t="s">
        <v>1386</v>
      </c>
      <c r="G533" s="4" t="s">
        <v>1387</v>
      </c>
      <c r="H533" s="13" t="s">
        <v>1388</v>
      </c>
    </row>
    <row r="534" spans="1:8" ht="54" x14ac:dyDescent="0.3">
      <c r="A534" s="37"/>
      <c r="B534" s="49"/>
      <c r="C534" s="4" t="s">
        <v>1389</v>
      </c>
      <c r="D534" s="5"/>
      <c r="E534" s="9"/>
      <c r="F534" s="6" t="s">
        <v>1390</v>
      </c>
      <c r="G534" s="9"/>
      <c r="H534" s="13" t="s">
        <v>1391</v>
      </c>
    </row>
    <row r="535" spans="1:8" ht="40.5" x14ac:dyDescent="0.3">
      <c r="A535" s="37"/>
      <c r="B535" s="14">
        <v>45691</v>
      </c>
      <c r="C535" s="4" t="s">
        <v>1392</v>
      </c>
      <c r="D535" s="5" t="s">
        <v>1393</v>
      </c>
      <c r="E535" s="9"/>
      <c r="F535" s="6" t="s">
        <v>1254</v>
      </c>
      <c r="G535" s="9"/>
      <c r="H535" s="13" t="s">
        <v>1394</v>
      </c>
    </row>
    <row r="536" spans="1:8" ht="40.5" x14ac:dyDescent="0.3">
      <c r="A536" s="37"/>
      <c r="B536" s="49"/>
      <c r="C536" s="4" t="s">
        <v>1265</v>
      </c>
      <c r="D536" s="5" t="s">
        <v>1266</v>
      </c>
      <c r="E536" s="9"/>
      <c r="F536" s="6" t="s">
        <v>1267</v>
      </c>
      <c r="G536" s="9"/>
      <c r="H536" s="13" t="s">
        <v>1395</v>
      </c>
    </row>
    <row r="537" spans="1:8" ht="81" x14ac:dyDescent="0.3">
      <c r="A537" s="37"/>
      <c r="B537" s="61">
        <v>45695</v>
      </c>
      <c r="C537" s="4" t="s">
        <v>1396</v>
      </c>
      <c r="D537" s="5" t="s">
        <v>1397</v>
      </c>
      <c r="E537" s="9"/>
      <c r="F537" s="6" t="s">
        <v>1398</v>
      </c>
      <c r="G537" s="4" t="s">
        <v>1399</v>
      </c>
      <c r="H537" s="13" t="s">
        <v>1400</v>
      </c>
    </row>
    <row r="538" spans="1:8" ht="40.5" x14ac:dyDescent="0.3">
      <c r="A538" s="37"/>
      <c r="B538" s="49"/>
      <c r="C538" s="4" t="s">
        <v>1401</v>
      </c>
      <c r="D538" s="5" t="s">
        <v>1402</v>
      </c>
      <c r="E538" s="9"/>
      <c r="F538" s="6" t="s">
        <v>1403</v>
      </c>
      <c r="G538" s="9"/>
      <c r="H538" s="13" t="s">
        <v>1404</v>
      </c>
    </row>
    <row r="539" spans="1:8" ht="54" x14ac:dyDescent="0.3">
      <c r="A539" s="37"/>
      <c r="B539" s="14">
        <v>45696</v>
      </c>
      <c r="C539" s="4" t="s">
        <v>1405</v>
      </c>
      <c r="D539" s="5" t="s">
        <v>1406</v>
      </c>
      <c r="E539" s="9"/>
      <c r="F539" s="6" t="s">
        <v>1407</v>
      </c>
      <c r="G539" s="4" t="s">
        <v>1408</v>
      </c>
      <c r="H539" s="13" t="s">
        <v>1409</v>
      </c>
    </row>
    <row r="540" spans="1:8" ht="67.5" x14ac:dyDescent="0.3">
      <c r="A540" s="37"/>
      <c r="B540" s="14">
        <v>45696</v>
      </c>
      <c r="C540" s="4" t="s">
        <v>1410</v>
      </c>
      <c r="D540" s="5" t="s">
        <v>1411</v>
      </c>
      <c r="E540" s="9"/>
      <c r="F540" s="6" t="s">
        <v>1412</v>
      </c>
      <c r="G540" s="9"/>
      <c r="H540" s="13" t="s">
        <v>1413</v>
      </c>
    </row>
    <row r="541" spans="1:8" ht="52.5" x14ac:dyDescent="0.3">
      <c r="A541" s="37"/>
      <c r="B541" s="49"/>
      <c r="C541" s="4" t="s">
        <v>1414</v>
      </c>
      <c r="D541" s="5" t="s">
        <v>1415</v>
      </c>
      <c r="E541" s="9"/>
      <c r="F541" s="6" t="s">
        <v>1416</v>
      </c>
      <c r="G541" s="4" t="s">
        <v>1417</v>
      </c>
      <c r="H541" s="13" t="s">
        <v>1418</v>
      </c>
    </row>
    <row r="542" spans="1:8" ht="67.5" x14ac:dyDescent="0.3">
      <c r="A542" s="37"/>
      <c r="B542" s="70" t="s">
        <v>1419</v>
      </c>
      <c r="C542" s="4" t="s">
        <v>1420</v>
      </c>
      <c r="D542" s="5" t="s">
        <v>1421</v>
      </c>
      <c r="E542" s="9"/>
      <c r="F542" s="6" t="s">
        <v>1422</v>
      </c>
      <c r="G542" s="9"/>
      <c r="H542" s="13" t="s">
        <v>1423</v>
      </c>
    </row>
    <row r="543" spans="1:8" ht="81" x14ac:dyDescent="0.3">
      <c r="A543" s="37"/>
      <c r="B543" s="14">
        <v>45659</v>
      </c>
      <c r="C543" s="4" t="s">
        <v>1424</v>
      </c>
      <c r="D543" s="5" t="s">
        <v>1425</v>
      </c>
      <c r="E543" s="9"/>
      <c r="F543" s="6" t="s">
        <v>1426</v>
      </c>
      <c r="G543" s="9"/>
      <c r="H543" s="13" t="s">
        <v>1427</v>
      </c>
    </row>
    <row r="544" spans="1:8" ht="27" x14ac:dyDescent="0.3">
      <c r="A544" s="37"/>
      <c r="B544" s="14">
        <v>45692</v>
      </c>
      <c r="C544" s="4" t="s">
        <v>1428</v>
      </c>
      <c r="D544" s="5" t="s">
        <v>1429</v>
      </c>
      <c r="E544" s="9"/>
      <c r="F544" s="6" t="s">
        <v>1430</v>
      </c>
      <c r="G544" s="9"/>
      <c r="H544" s="13" t="s">
        <v>1431</v>
      </c>
    </row>
    <row r="545" spans="1:8" ht="67.5" x14ac:dyDescent="0.3">
      <c r="A545" s="37"/>
      <c r="B545" s="70" t="s">
        <v>1419</v>
      </c>
      <c r="C545" s="4" t="s">
        <v>1432</v>
      </c>
      <c r="D545" s="5" t="s">
        <v>1433</v>
      </c>
      <c r="E545" s="9"/>
      <c r="F545" s="6" t="s">
        <v>1434</v>
      </c>
      <c r="G545" s="9"/>
      <c r="H545" s="13" t="s">
        <v>1435</v>
      </c>
    </row>
    <row r="546" spans="1:8" ht="94.5" x14ac:dyDescent="0.3">
      <c r="A546" s="37"/>
      <c r="B546" s="61">
        <v>45760</v>
      </c>
      <c r="C546" s="4" t="s">
        <v>1436</v>
      </c>
      <c r="D546" s="5" t="s">
        <v>1437</v>
      </c>
      <c r="E546" s="9"/>
      <c r="F546" s="6" t="s">
        <v>1438</v>
      </c>
      <c r="G546" s="9"/>
      <c r="H546" s="13" t="s">
        <v>1439</v>
      </c>
    </row>
    <row r="547" spans="1:8" ht="27" x14ac:dyDescent="0.3">
      <c r="A547" s="37"/>
      <c r="B547" s="14">
        <v>45690</v>
      </c>
      <c r="C547" s="4" t="s">
        <v>1440</v>
      </c>
      <c r="D547" s="5" t="s">
        <v>1441</v>
      </c>
      <c r="E547" s="5"/>
      <c r="F547" s="6" t="s">
        <v>1442</v>
      </c>
      <c r="G547" s="9"/>
      <c r="H547" s="13" t="s">
        <v>1443</v>
      </c>
    </row>
    <row r="548" spans="1:8" ht="39" x14ac:dyDescent="0.3">
      <c r="A548" s="37"/>
      <c r="B548" s="14">
        <v>45694</v>
      </c>
      <c r="C548" s="4" t="s">
        <v>1444</v>
      </c>
      <c r="D548" s="5" t="s">
        <v>1445</v>
      </c>
      <c r="E548" s="9"/>
      <c r="F548" s="6" t="s">
        <v>1446</v>
      </c>
      <c r="G548" s="9"/>
      <c r="H548" s="13" t="s">
        <v>1447</v>
      </c>
    </row>
    <row r="549" spans="1:8" ht="54" x14ac:dyDescent="0.3">
      <c r="A549" s="37"/>
      <c r="B549" s="14">
        <v>45661</v>
      </c>
      <c r="C549" s="4" t="s">
        <v>1448</v>
      </c>
      <c r="D549" s="5" t="s">
        <v>1449</v>
      </c>
      <c r="E549" s="9"/>
      <c r="F549" s="6" t="s">
        <v>1450</v>
      </c>
      <c r="G549" s="9"/>
      <c r="H549" s="13" t="s">
        <v>1451</v>
      </c>
    </row>
    <row r="550" spans="1:8" ht="67.5" x14ac:dyDescent="0.3">
      <c r="A550" s="37"/>
      <c r="B550" s="49"/>
      <c r="C550" s="4" t="s">
        <v>1452</v>
      </c>
      <c r="D550" s="5"/>
      <c r="E550" s="9" t="s">
        <v>264</v>
      </c>
      <c r="F550" s="6" t="s">
        <v>264</v>
      </c>
      <c r="G550" s="4" t="s">
        <v>1453</v>
      </c>
      <c r="H550" s="13" t="s">
        <v>1454</v>
      </c>
    </row>
    <row r="551" spans="1:8" ht="94.5" x14ac:dyDescent="0.3">
      <c r="A551" s="37"/>
      <c r="B551" s="14">
        <v>45690</v>
      </c>
      <c r="C551" s="4" t="s">
        <v>1455</v>
      </c>
      <c r="D551" s="5" t="e" cm="1" vm="3">
        <f t="array" ref="D551">-_FV( 66.07,"10")</f>
        <v>#VALUE!</v>
      </c>
      <c r="E551" s="9"/>
      <c r="F551" s="6" t="s">
        <v>1456</v>
      </c>
      <c r="G551" s="9"/>
      <c r="H551" s="13" t="s">
        <v>1457</v>
      </c>
    </row>
    <row r="552" spans="1:8" ht="67.5" x14ac:dyDescent="0.3">
      <c r="A552" s="37"/>
      <c r="B552" s="14">
        <v>45663</v>
      </c>
      <c r="C552" s="4" t="s">
        <v>1458</v>
      </c>
      <c r="D552" s="5" t="s">
        <v>1459</v>
      </c>
      <c r="E552" s="9"/>
      <c r="F552" s="6" t="s">
        <v>1460</v>
      </c>
      <c r="G552" s="9"/>
      <c r="H552" s="13" t="s">
        <v>1461</v>
      </c>
    </row>
    <row r="553" spans="1:8" ht="39" x14ac:dyDescent="0.3">
      <c r="A553" s="37"/>
      <c r="B553" s="14">
        <v>45693</v>
      </c>
      <c r="C553" s="4" t="s">
        <v>1462</v>
      </c>
      <c r="D553" s="5" t="s">
        <v>1463</v>
      </c>
      <c r="E553" s="9"/>
      <c r="F553" s="6" t="s">
        <v>1464</v>
      </c>
      <c r="G553" s="9"/>
      <c r="H553" s="13" t="s">
        <v>1465</v>
      </c>
    </row>
    <row r="554" spans="1:8" ht="39" x14ac:dyDescent="0.3">
      <c r="A554" s="37"/>
      <c r="B554" s="14">
        <v>45659</v>
      </c>
      <c r="C554" s="4" t="s">
        <v>1466</v>
      </c>
      <c r="D554" s="5" t="s">
        <v>1467</v>
      </c>
      <c r="E554" s="9"/>
      <c r="F554" s="6" t="s">
        <v>1468</v>
      </c>
      <c r="G554" s="4" t="s">
        <v>1469</v>
      </c>
      <c r="H554" s="13" t="s">
        <v>1470</v>
      </c>
    </row>
    <row r="555" spans="1:8" ht="54" x14ac:dyDescent="0.3">
      <c r="A555" s="37"/>
      <c r="B555" s="49"/>
      <c r="C555" s="4" t="s">
        <v>1344</v>
      </c>
      <c r="D555" s="5" t="s">
        <v>1471</v>
      </c>
      <c r="E555" s="9"/>
      <c r="F555" s="6" t="s">
        <v>287</v>
      </c>
      <c r="G555" s="4" t="s">
        <v>1472</v>
      </c>
      <c r="H555" s="13" t="s">
        <v>1473</v>
      </c>
    </row>
    <row r="556" spans="1:8" ht="81" x14ac:dyDescent="0.3">
      <c r="A556" s="37"/>
      <c r="B556" s="6"/>
      <c r="C556" s="4" t="s">
        <v>1474</v>
      </c>
      <c r="D556" s="5" t="s">
        <v>1475</v>
      </c>
      <c r="E556" s="9"/>
      <c r="F556" s="6" t="s">
        <v>1476</v>
      </c>
      <c r="G556" s="9"/>
      <c r="H556" s="13" t="s">
        <v>1477</v>
      </c>
    </row>
    <row r="557" spans="1:8" ht="67.5" x14ac:dyDescent="0.3">
      <c r="A557" s="37"/>
      <c r="B557" s="14">
        <v>45659</v>
      </c>
      <c r="C557" s="4" t="s">
        <v>1478</v>
      </c>
      <c r="D557" s="5" t="s">
        <v>1479</v>
      </c>
      <c r="E557" s="9"/>
      <c r="F557" s="6" t="s">
        <v>1480</v>
      </c>
      <c r="G557" s="9"/>
      <c r="H557" s="13" t="s">
        <v>1481</v>
      </c>
    </row>
    <row r="558" spans="1:8" ht="67.5" x14ac:dyDescent="0.3">
      <c r="A558" s="37"/>
      <c r="B558" s="94"/>
      <c r="C558" s="4" t="s">
        <v>1482</v>
      </c>
      <c r="D558" s="130"/>
      <c r="E558" s="16"/>
      <c r="F558" s="6" t="s">
        <v>1483</v>
      </c>
      <c r="G558" s="4" t="s">
        <v>1484</v>
      </c>
      <c r="H558" s="13" t="s">
        <v>1485</v>
      </c>
    </row>
    <row r="559" spans="1:8" ht="67.5" x14ac:dyDescent="0.3">
      <c r="A559" s="37"/>
      <c r="B559" s="70" t="s">
        <v>1419</v>
      </c>
      <c r="C559" s="4" t="s">
        <v>1486</v>
      </c>
      <c r="D559" s="47" t="s">
        <v>1487</v>
      </c>
      <c r="E559" s="16"/>
      <c r="F559" s="49" t="s">
        <v>1488</v>
      </c>
      <c r="G559" s="16"/>
      <c r="H559" s="13" t="s">
        <v>1489</v>
      </c>
    </row>
    <row r="560" spans="1:8" ht="68.25" thickBot="1" x14ac:dyDescent="0.35">
      <c r="A560" s="39"/>
      <c r="B560" s="55">
        <v>45663</v>
      </c>
      <c r="C560" s="19" t="s">
        <v>1490</v>
      </c>
      <c r="D560" s="20" t="s">
        <v>674</v>
      </c>
      <c r="E560" s="72"/>
      <c r="F560" s="56" t="s">
        <v>1491</v>
      </c>
      <c r="G560" s="72"/>
      <c r="H560" s="23" t="s">
        <v>676</v>
      </c>
    </row>
    <row r="561" ht="17.25" thickTop="1" x14ac:dyDescent="0.3"/>
    <row r="583" spans="1:8" ht="21" thickBot="1" x14ac:dyDescent="0.35">
      <c r="A583" s="59" t="s">
        <v>1492</v>
      </c>
    </row>
    <row r="584" spans="1:8" ht="29.25" thickTop="1" x14ac:dyDescent="0.3">
      <c r="A584" s="1" t="s">
        <v>0</v>
      </c>
      <c r="B584" s="2" t="s">
        <v>1</v>
      </c>
      <c r="C584" s="2" t="s">
        <v>2</v>
      </c>
      <c r="D584" s="2" t="s">
        <v>3</v>
      </c>
      <c r="E584" s="2" t="s">
        <v>4</v>
      </c>
      <c r="F584" s="2" t="s">
        <v>5</v>
      </c>
      <c r="G584" s="2" t="s">
        <v>6</v>
      </c>
      <c r="H584" s="3" t="s">
        <v>7</v>
      </c>
    </row>
    <row r="585" spans="1:8" ht="67.5" x14ac:dyDescent="0.3">
      <c r="A585" s="36" t="s">
        <v>1378</v>
      </c>
      <c r="B585" s="123" t="s">
        <v>172</v>
      </c>
      <c r="C585" s="4" t="s">
        <v>1493</v>
      </c>
      <c r="D585" s="5" t="s">
        <v>1494</v>
      </c>
      <c r="E585" s="16"/>
      <c r="F585" s="6" t="s">
        <v>1495</v>
      </c>
      <c r="G585" s="4" t="s">
        <v>1496</v>
      </c>
      <c r="H585" s="13" t="s">
        <v>1497</v>
      </c>
    </row>
    <row r="586" spans="1:8" ht="94.5" x14ac:dyDescent="0.3">
      <c r="A586" s="37"/>
      <c r="B586" s="124" t="s">
        <v>1358</v>
      </c>
      <c r="C586" s="4" t="s">
        <v>1498</v>
      </c>
      <c r="D586" s="5" t="e" cm="1" vm="5">
        <f t="array" ref="D586">+_FV( 70.01,"05")</f>
        <v>#VALUE!</v>
      </c>
      <c r="E586" s="44"/>
      <c r="F586" s="6" t="s">
        <v>1499</v>
      </c>
      <c r="G586" s="4" t="s">
        <v>1362</v>
      </c>
      <c r="H586" s="13" t="s">
        <v>1363</v>
      </c>
    </row>
    <row r="587" spans="1:8" ht="67.5" x14ac:dyDescent="0.3">
      <c r="A587" s="37"/>
      <c r="B587" s="131" t="s">
        <v>1358</v>
      </c>
      <c r="C587" s="4" t="s">
        <v>1500</v>
      </c>
      <c r="D587" s="5" t="s">
        <v>1501</v>
      </c>
      <c r="E587" s="9" t="s">
        <v>1502</v>
      </c>
      <c r="F587" s="6" t="s">
        <v>1503</v>
      </c>
      <c r="G587" s="4" t="s">
        <v>1504</v>
      </c>
      <c r="H587" s="13" t="s">
        <v>1505</v>
      </c>
    </row>
    <row r="588" spans="1:8" ht="40.5" x14ac:dyDescent="0.3">
      <c r="A588" s="37"/>
      <c r="B588" s="124" t="s">
        <v>1358</v>
      </c>
      <c r="C588" s="4" t="s">
        <v>1506</v>
      </c>
      <c r="D588" s="5" t="s">
        <v>1507</v>
      </c>
      <c r="E588" s="16"/>
      <c r="F588" s="6" t="s">
        <v>1508</v>
      </c>
      <c r="G588" s="43" t="s">
        <v>1509</v>
      </c>
      <c r="H588" s="13" t="s">
        <v>1510</v>
      </c>
    </row>
    <row r="589" spans="1:8" ht="81" x14ac:dyDescent="0.3">
      <c r="A589" s="37"/>
      <c r="B589" s="124" t="s">
        <v>1358</v>
      </c>
      <c r="C589" s="4" t="s">
        <v>1511</v>
      </c>
      <c r="D589" s="5" t="s">
        <v>1512</v>
      </c>
      <c r="E589" s="9" t="s">
        <v>175</v>
      </c>
      <c r="F589" s="6" t="s">
        <v>1513</v>
      </c>
      <c r="G589" s="4" t="s">
        <v>177</v>
      </c>
      <c r="H589" s="13" t="s">
        <v>178</v>
      </c>
    </row>
    <row r="590" spans="1:8" ht="81" x14ac:dyDescent="0.3">
      <c r="A590" s="37"/>
      <c r="B590" s="132">
        <v>45662</v>
      </c>
      <c r="C590" s="4" t="s">
        <v>1514</v>
      </c>
      <c r="D590" s="5" t="s">
        <v>1515</v>
      </c>
      <c r="E590" s="16"/>
      <c r="F590" s="6" t="s">
        <v>1516</v>
      </c>
      <c r="G590" s="4" t="s">
        <v>721</v>
      </c>
      <c r="H590" s="13" t="s">
        <v>722</v>
      </c>
    </row>
    <row r="591" spans="1:8" ht="81" x14ac:dyDescent="0.3">
      <c r="A591" s="37"/>
      <c r="B591" s="123" t="s">
        <v>172</v>
      </c>
      <c r="C591" s="4" t="s">
        <v>1517</v>
      </c>
      <c r="D591" s="5" t="e" cm="1" vm="25">
        <f t="array" ref="D591">+_FV( 85.01,"28")</f>
        <v>#VALUE!</v>
      </c>
      <c r="E591" s="16"/>
      <c r="F591" s="6" t="s">
        <v>1518</v>
      </c>
      <c r="G591" s="4" t="s">
        <v>1519</v>
      </c>
      <c r="H591" s="13" t="s">
        <v>1520</v>
      </c>
    </row>
    <row r="592" spans="1:8" ht="40.5" x14ac:dyDescent="0.3">
      <c r="A592" s="37"/>
      <c r="B592" s="124" t="s">
        <v>1358</v>
      </c>
      <c r="C592" s="4" t="s">
        <v>1521</v>
      </c>
      <c r="D592" s="5" t="s">
        <v>1522</v>
      </c>
      <c r="E592" s="16"/>
      <c r="F592" s="6" t="s">
        <v>1523</v>
      </c>
      <c r="G592" s="16"/>
      <c r="H592" s="13" t="s">
        <v>1524</v>
      </c>
    </row>
    <row r="593" spans="1:8" ht="54" x14ac:dyDescent="0.3">
      <c r="A593" s="37"/>
      <c r="B593" s="124" t="s">
        <v>1358</v>
      </c>
      <c r="C593" s="4" t="s">
        <v>1525</v>
      </c>
      <c r="D593" s="5" t="e" cm="1" vm="23">
        <f t="array" ref="D593">-_FV( 62.09,"23")</f>
        <v>#VALUE!</v>
      </c>
      <c r="E593" s="16"/>
      <c r="F593" s="6" t="s">
        <v>1526</v>
      </c>
      <c r="G593" s="16"/>
      <c r="H593" s="13" t="s">
        <v>1527</v>
      </c>
    </row>
    <row r="594" spans="1:8" ht="40.5" x14ac:dyDescent="0.3">
      <c r="A594" s="37"/>
      <c r="B594" s="124" t="s">
        <v>1358</v>
      </c>
      <c r="C594" s="4" t="s">
        <v>1528</v>
      </c>
      <c r="D594" s="5" t="s">
        <v>1529</v>
      </c>
      <c r="E594" s="9"/>
      <c r="F594" s="6" t="s">
        <v>1530</v>
      </c>
      <c r="G594" s="4" t="s">
        <v>1371</v>
      </c>
      <c r="H594" s="13" t="s">
        <v>1372</v>
      </c>
    </row>
    <row r="595" spans="1:8" ht="67.5" x14ac:dyDescent="0.3">
      <c r="A595" s="37"/>
      <c r="B595" s="124" t="s">
        <v>1358</v>
      </c>
      <c r="C595" s="4" t="s">
        <v>1531</v>
      </c>
      <c r="D595" s="5" t="s">
        <v>1532</v>
      </c>
      <c r="E595" s="9"/>
      <c r="F595" s="6" t="s">
        <v>1533</v>
      </c>
      <c r="G595" s="9"/>
      <c r="H595" s="13" t="s">
        <v>1534</v>
      </c>
    </row>
    <row r="596" spans="1:8" ht="54" x14ac:dyDescent="0.3">
      <c r="A596" s="37"/>
      <c r="B596" s="124" t="s">
        <v>1358</v>
      </c>
      <c r="C596" s="4" t="s">
        <v>1535</v>
      </c>
      <c r="D596" s="5" t="e" cm="1" vm="16">
        <f t="array" ref="D596">-_FV( 82.04,"25")</f>
        <v>#VALUE!</v>
      </c>
      <c r="E596" s="9" t="s">
        <v>1536</v>
      </c>
      <c r="F596" s="6" t="s">
        <v>1537</v>
      </c>
      <c r="G596" s="4" t="s">
        <v>1277</v>
      </c>
      <c r="H596" s="13" t="s">
        <v>1538</v>
      </c>
    </row>
    <row r="597" spans="1:8" x14ac:dyDescent="0.3">
      <c r="A597" s="37"/>
      <c r="B597" s="119"/>
      <c r="C597" s="10"/>
      <c r="D597" s="5"/>
      <c r="E597" s="16"/>
      <c r="F597" s="6"/>
      <c r="G597" s="9"/>
      <c r="H597" s="11"/>
    </row>
    <row r="598" spans="1:8" x14ac:dyDescent="0.3">
      <c r="A598" s="37"/>
      <c r="B598" s="119"/>
      <c r="C598" s="10"/>
      <c r="D598" s="5"/>
      <c r="E598" s="16"/>
      <c r="F598" s="6"/>
      <c r="G598" s="16"/>
      <c r="H598" s="11"/>
    </row>
    <row r="599" spans="1:8" x14ac:dyDescent="0.3">
      <c r="A599" s="37"/>
      <c r="B599" s="119"/>
      <c r="C599" s="10"/>
      <c r="D599" s="5"/>
      <c r="E599" s="16"/>
      <c r="F599" s="6"/>
      <c r="G599" s="16"/>
      <c r="H599" s="11"/>
    </row>
    <row r="600" spans="1:8" x14ac:dyDescent="0.3">
      <c r="A600" s="37"/>
      <c r="B600" s="119"/>
      <c r="C600" s="112"/>
      <c r="D600" s="5"/>
      <c r="E600" s="9"/>
      <c r="F600" s="6"/>
      <c r="G600" s="9"/>
      <c r="H600" s="11"/>
    </row>
    <row r="601" spans="1:8" x14ac:dyDescent="0.3">
      <c r="A601" s="37"/>
      <c r="B601" s="119"/>
      <c r="C601" s="112"/>
      <c r="D601" s="5"/>
      <c r="E601" s="9"/>
      <c r="F601" s="6"/>
      <c r="G601" s="9"/>
      <c r="H601" s="11"/>
    </row>
    <row r="602" spans="1:8" x14ac:dyDescent="0.3">
      <c r="A602" s="37"/>
      <c r="B602" s="119"/>
      <c r="C602" s="112"/>
      <c r="D602" s="5"/>
      <c r="E602" s="9"/>
      <c r="F602" s="6"/>
      <c r="G602" s="9"/>
      <c r="H602" s="11"/>
    </row>
    <row r="603" spans="1:8" x14ac:dyDescent="0.3">
      <c r="A603" s="37"/>
      <c r="B603" s="6"/>
      <c r="C603" s="9"/>
      <c r="D603" s="9"/>
      <c r="E603" s="9"/>
      <c r="F603" s="9"/>
      <c r="G603" s="9"/>
      <c r="H603" s="88"/>
    </row>
    <row r="604" spans="1:8" x14ac:dyDescent="0.3">
      <c r="A604" s="37"/>
      <c r="B604" s="6"/>
      <c r="C604" s="9"/>
      <c r="D604" s="9"/>
      <c r="E604" s="9"/>
      <c r="F604" s="6"/>
      <c r="G604" s="9"/>
      <c r="H604" s="11"/>
    </row>
    <row r="605" spans="1:8" x14ac:dyDescent="0.3">
      <c r="A605" s="37"/>
      <c r="B605" s="6"/>
      <c r="C605" s="9"/>
      <c r="D605" s="6"/>
      <c r="E605" s="9"/>
      <c r="F605" s="6"/>
      <c r="G605" s="9"/>
      <c r="H605" s="11"/>
    </row>
    <row r="606" spans="1:8" x14ac:dyDescent="0.3">
      <c r="A606" s="37"/>
      <c r="B606" s="6"/>
      <c r="C606" s="9"/>
      <c r="D606" s="9"/>
      <c r="E606" s="9"/>
      <c r="F606" s="6"/>
      <c r="G606" s="9"/>
      <c r="H606" s="11"/>
    </row>
    <row r="607" spans="1:8" x14ac:dyDescent="0.3">
      <c r="A607" s="37"/>
      <c r="B607" s="133"/>
      <c r="C607" s="9"/>
      <c r="D607" s="9"/>
      <c r="E607" s="9"/>
      <c r="F607" s="6"/>
      <c r="G607" s="9"/>
      <c r="H607" s="11"/>
    </row>
    <row r="608" spans="1:8" x14ac:dyDescent="0.3">
      <c r="A608" s="37"/>
      <c r="B608" s="6"/>
      <c r="C608" s="9"/>
      <c r="D608" s="9"/>
      <c r="E608" s="9"/>
      <c r="F608" s="6"/>
      <c r="G608" s="9"/>
      <c r="H608" s="11"/>
    </row>
    <row r="609" spans="1:8" x14ac:dyDescent="0.3">
      <c r="A609" s="37"/>
      <c r="B609" s="6"/>
      <c r="C609" s="9"/>
      <c r="D609" s="9"/>
      <c r="E609" s="9"/>
      <c r="F609" s="6"/>
      <c r="G609" s="9"/>
      <c r="H609" s="11"/>
    </row>
    <row r="610" spans="1:8" x14ac:dyDescent="0.3">
      <c r="A610" s="37"/>
      <c r="B610" s="6"/>
      <c r="C610" s="9"/>
      <c r="D610" s="6"/>
      <c r="E610" s="9"/>
      <c r="F610" s="6"/>
      <c r="G610" s="9"/>
      <c r="H610" s="11"/>
    </row>
    <row r="611" spans="1:8" x14ac:dyDescent="0.3">
      <c r="A611" s="37"/>
      <c r="B611" s="6"/>
      <c r="C611" s="9"/>
      <c r="D611" s="6"/>
      <c r="E611" s="9"/>
      <c r="F611" s="9"/>
      <c r="G611" s="9"/>
      <c r="H611" s="11"/>
    </row>
    <row r="612" spans="1:8" x14ac:dyDescent="0.3">
      <c r="A612" s="37"/>
      <c r="B612" s="6"/>
      <c r="C612" s="9"/>
      <c r="D612" s="6"/>
      <c r="E612" s="9"/>
      <c r="F612" s="6"/>
      <c r="G612" s="9"/>
      <c r="H612" s="11"/>
    </row>
    <row r="613" spans="1:8" x14ac:dyDescent="0.3">
      <c r="A613" s="37"/>
      <c r="B613" s="8"/>
      <c r="C613" s="10"/>
      <c r="D613" s="8"/>
      <c r="E613" s="10"/>
      <c r="F613" s="8"/>
      <c r="G613" s="10"/>
      <c r="H613" s="88"/>
    </row>
    <row r="614" spans="1:8" ht="17.25" thickBot="1" x14ac:dyDescent="0.35">
      <c r="A614" s="39"/>
      <c r="B614" s="22"/>
      <c r="C614" s="21"/>
      <c r="D614" s="56"/>
      <c r="E614" s="21"/>
      <c r="F614" s="56"/>
      <c r="G614" s="21"/>
      <c r="H614" s="73"/>
    </row>
    <row r="615" spans="1:8" ht="17.25" thickTop="1" x14ac:dyDescent="0.3"/>
  </sheetData>
  <mergeCells count="46">
    <mergeCell ref="A531:A560"/>
    <mergeCell ref="A585:A614"/>
    <mergeCell ref="C353:C354"/>
    <mergeCell ref="D353:D354"/>
    <mergeCell ref="E353:E354"/>
    <mergeCell ref="F353:F354"/>
    <mergeCell ref="G353:G354"/>
    <mergeCell ref="H353:H354"/>
    <mergeCell ref="C339:C340"/>
    <mergeCell ref="D339:D340"/>
    <mergeCell ref="E339:E340"/>
    <mergeCell ref="F339:F340"/>
    <mergeCell ref="G339:G340"/>
    <mergeCell ref="H339:H340"/>
    <mergeCell ref="F153:F154"/>
    <mergeCell ref="G153:G154"/>
    <mergeCell ref="H153:H154"/>
    <mergeCell ref="B154:B155"/>
    <mergeCell ref="C154:C155"/>
    <mergeCell ref="D154:D155"/>
    <mergeCell ref="E154:E155"/>
    <mergeCell ref="F155:F156"/>
    <mergeCell ref="G155:G156"/>
    <mergeCell ref="H155:H156"/>
    <mergeCell ref="A68:A96"/>
    <mergeCell ref="A98:A123"/>
    <mergeCell ref="B152:B153"/>
    <mergeCell ref="C152:C153"/>
    <mergeCell ref="D152:D153"/>
    <mergeCell ref="E152:E153"/>
    <mergeCell ref="A9:A10"/>
    <mergeCell ref="A11:A16"/>
    <mergeCell ref="A18:A29"/>
    <mergeCell ref="A35:A54"/>
    <mergeCell ref="A55:A56"/>
    <mergeCell ref="A57:A62"/>
    <mergeCell ref="A2:A3"/>
    <mergeCell ref="B2:B3"/>
    <mergeCell ref="E2:E3"/>
    <mergeCell ref="G2:G3"/>
    <mergeCell ref="H2:H3"/>
    <mergeCell ref="A4:A5"/>
    <mergeCell ref="B4:B5"/>
    <mergeCell ref="E4:E5"/>
    <mergeCell ref="G4:G5"/>
    <mergeCell ref="H4:H5"/>
  </mergeCells>
  <phoneticPr fontId="3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방송실</dc:creator>
  <cp:lastModifiedBy>방송실</cp:lastModifiedBy>
  <dcterms:created xsi:type="dcterms:W3CDTF">2025-05-07T11:10:06Z</dcterms:created>
  <dcterms:modified xsi:type="dcterms:W3CDTF">2025-05-07T11:14:46Z</dcterms:modified>
</cp:coreProperties>
</file>